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 activeTab="3"/>
  </bookViews>
  <sheets>
    <sheet name="ไตรมาส1 ปี 59 " sheetId="2" r:id="rId1"/>
    <sheet name="ไตรมาส 2 ปี 59" sheetId="5" r:id="rId2"/>
    <sheet name="ไตรมาส 3 ปี 59 " sheetId="6" r:id="rId3"/>
    <sheet name="ไตรมาส 4 ปี 59" sheetId="7" r:id="rId4"/>
    <sheet name="ไตรมาส 4 ปี 59 (2)" sheetId="8" r:id="rId5"/>
  </sheets>
  <calcPr calcId="124519"/>
</workbook>
</file>

<file path=xl/calcChain.xml><?xml version="1.0" encoding="utf-8"?>
<calcChain xmlns="http://schemas.openxmlformats.org/spreadsheetml/2006/main">
  <c r="D7" i="8"/>
  <c r="D70"/>
  <c r="D69"/>
  <c r="D53"/>
  <c r="D50"/>
  <c r="D49"/>
  <c r="D46"/>
  <c r="D35"/>
  <c r="D32"/>
  <c r="D18"/>
  <c r="D17"/>
  <c r="D16"/>
  <c r="D15"/>
  <c r="D14"/>
  <c r="D13"/>
  <c r="D12"/>
  <c r="D550"/>
  <c r="D551" s="1"/>
  <c r="D552" s="1"/>
  <c r="C550"/>
  <c r="C551" s="1"/>
  <c r="C552" s="1"/>
  <c r="D547"/>
  <c r="C547"/>
  <c r="D526"/>
  <c r="C525"/>
  <c r="C526" s="1"/>
  <c r="D523"/>
  <c r="C523"/>
  <c r="C522"/>
  <c r="D520"/>
  <c r="C519"/>
  <c r="C520" s="1"/>
  <c r="D516"/>
  <c r="D527" s="1"/>
  <c r="D528" s="1"/>
  <c r="C516"/>
  <c r="C527" s="1"/>
  <c r="C528" s="1"/>
  <c r="C514"/>
  <c r="D506"/>
  <c r="C506"/>
  <c r="D503"/>
  <c r="D507" s="1"/>
  <c r="D508" s="1"/>
  <c r="C503"/>
  <c r="C507" s="1"/>
  <c r="C508" s="1"/>
  <c r="D484"/>
  <c r="C484"/>
  <c r="D478"/>
  <c r="D485" s="1"/>
  <c r="C478"/>
  <c r="C485" s="1"/>
  <c r="D465"/>
  <c r="C465"/>
  <c r="D462"/>
  <c r="D466" s="1"/>
  <c r="D486" s="1"/>
  <c r="C462"/>
  <c r="C466" s="1"/>
  <c r="C486" s="1"/>
  <c r="D446"/>
  <c r="D447" s="1"/>
  <c r="D448" s="1"/>
  <c r="C446"/>
  <c r="C447" s="1"/>
  <c r="C448" s="1"/>
  <c r="D436"/>
  <c r="C436"/>
  <c r="D431"/>
  <c r="D437" s="1"/>
  <c r="C431"/>
  <c r="C437" s="1"/>
  <c r="D417"/>
  <c r="C417"/>
  <c r="D408"/>
  <c r="C408"/>
  <c r="D398"/>
  <c r="C394"/>
  <c r="C398" s="1"/>
  <c r="D391"/>
  <c r="C391"/>
  <c r="D384"/>
  <c r="C384"/>
  <c r="D377"/>
  <c r="C377"/>
  <c r="D367"/>
  <c r="D418" s="1"/>
  <c r="D438" s="1"/>
  <c r="C367"/>
  <c r="C418" s="1"/>
  <c r="C438" s="1"/>
  <c r="D357"/>
  <c r="C357"/>
  <c r="D352"/>
  <c r="C352"/>
  <c r="D345"/>
  <c r="D358" s="1"/>
  <c r="D359" s="1"/>
  <c r="C344"/>
  <c r="C345" s="1"/>
  <c r="C358" s="1"/>
  <c r="C359" s="1"/>
  <c r="D337"/>
  <c r="D338" s="1"/>
  <c r="D339" s="1"/>
  <c r="C337"/>
  <c r="C338" s="1"/>
  <c r="C339" s="1"/>
  <c r="D327"/>
  <c r="C327"/>
  <c r="D307"/>
  <c r="C307"/>
  <c r="D303"/>
  <c r="C303"/>
  <c r="D300"/>
  <c r="D328" s="1"/>
  <c r="C300"/>
  <c r="C328" s="1"/>
  <c r="D285"/>
  <c r="C285"/>
  <c r="D279"/>
  <c r="C279"/>
  <c r="D273"/>
  <c r="C272"/>
  <c r="C273" s="1"/>
  <c r="D270"/>
  <c r="D286" s="1"/>
  <c r="D329" s="1"/>
  <c r="C270"/>
  <c r="C286" s="1"/>
  <c r="C329" s="1"/>
  <c r="C269"/>
  <c r="D262"/>
  <c r="C262"/>
  <c r="D258"/>
  <c r="D263" s="1"/>
  <c r="D264" s="1"/>
  <c r="C258"/>
  <c r="C263" s="1"/>
  <c r="C264" s="1"/>
  <c r="D245"/>
  <c r="C245"/>
  <c r="D235"/>
  <c r="C234"/>
  <c r="C235" s="1"/>
  <c r="D231"/>
  <c r="C230"/>
  <c r="C229"/>
  <c r="C226"/>
  <c r="C231" s="1"/>
  <c r="D221"/>
  <c r="C219"/>
  <c r="C218"/>
  <c r="C221" s="1"/>
  <c r="D213"/>
  <c r="C212"/>
  <c r="C211"/>
  <c r="C213" s="1"/>
  <c r="D197"/>
  <c r="D246" s="1"/>
  <c r="C196"/>
  <c r="C195"/>
  <c r="C197" s="1"/>
  <c r="C246" s="1"/>
  <c r="D191"/>
  <c r="C190"/>
  <c r="C191" s="1"/>
  <c r="D185"/>
  <c r="D186" s="1"/>
  <c r="D247" s="1"/>
  <c r="D553" s="1"/>
  <c r="C185"/>
  <c r="D177"/>
  <c r="C177"/>
  <c r="D174"/>
  <c r="C173"/>
  <c r="C174" s="1"/>
  <c r="D156"/>
  <c r="C156"/>
  <c r="D150"/>
  <c r="C149"/>
  <c r="C143"/>
  <c r="C150" s="1"/>
  <c r="D141"/>
  <c r="C140"/>
  <c r="C135"/>
  <c r="C131"/>
  <c r="C129"/>
  <c r="C141" s="1"/>
  <c r="D116"/>
  <c r="C114"/>
  <c r="C111"/>
  <c r="C116" s="1"/>
  <c r="D107"/>
  <c r="C105"/>
  <c r="C107" s="1"/>
  <c r="D103"/>
  <c r="C101"/>
  <c r="C100"/>
  <c r="C103" s="1"/>
  <c r="D97"/>
  <c r="C97"/>
  <c r="C92"/>
  <c r="C77"/>
  <c r="D77"/>
  <c r="D65"/>
  <c r="C65"/>
  <c r="D60"/>
  <c r="C60"/>
  <c r="C56"/>
  <c r="D56"/>
  <c r="C51"/>
  <c r="D51"/>
  <c r="C47"/>
  <c r="D47"/>
  <c r="C36"/>
  <c r="D36"/>
  <c r="C22"/>
  <c r="D22"/>
  <c r="C10"/>
  <c r="C66" s="1"/>
  <c r="C78" s="1"/>
  <c r="D10"/>
  <c r="D66" s="1"/>
  <c r="D78" s="1"/>
  <c r="D46" i="7"/>
  <c r="D49"/>
  <c r="D53"/>
  <c r="D15"/>
  <c r="D17"/>
  <c r="D69"/>
  <c r="D70"/>
  <c r="D13"/>
  <c r="D12"/>
  <c r="D18"/>
  <c r="D50"/>
  <c r="D35"/>
  <c r="D32"/>
  <c r="D7"/>
  <c r="C525"/>
  <c r="C522"/>
  <c r="C519"/>
  <c r="C514"/>
  <c r="C394"/>
  <c r="D377"/>
  <c r="D506"/>
  <c r="C506"/>
  <c r="D357"/>
  <c r="C344"/>
  <c r="C234"/>
  <c r="C230"/>
  <c r="C229"/>
  <c r="C226"/>
  <c r="C219"/>
  <c r="C218"/>
  <c r="C212"/>
  <c r="C211"/>
  <c r="C196"/>
  <c r="C195"/>
  <c r="C272"/>
  <c r="C269"/>
  <c r="D185"/>
  <c r="C149"/>
  <c r="C143"/>
  <c r="C135"/>
  <c r="C131"/>
  <c r="C129"/>
  <c r="C114"/>
  <c r="C111"/>
  <c r="C105"/>
  <c r="C101"/>
  <c r="C100"/>
  <c r="D550"/>
  <c r="C550"/>
  <c r="D547"/>
  <c r="C547"/>
  <c r="D526"/>
  <c r="C526"/>
  <c r="D523"/>
  <c r="C523"/>
  <c r="D520"/>
  <c r="C520"/>
  <c r="D516"/>
  <c r="D527" s="1"/>
  <c r="D528" s="1"/>
  <c r="C516"/>
  <c r="C527" s="1"/>
  <c r="C528" s="1"/>
  <c r="D503"/>
  <c r="D507" s="1"/>
  <c r="D508" s="1"/>
  <c r="C503"/>
  <c r="D484"/>
  <c r="C484"/>
  <c r="D478"/>
  <c r="D485" s="1"/>
  <c r="C478"/>
  <c r="C485" s="1"/>
  <c r="D465"/>
  <c r="C465"/>
  <c r="D462"/>
  <c r="D466" s="1"/>
  <c r="D486" s="1"/>
  <c r="C462"/>
  <c r="C466" s="1"/>
  <c r="C486" s="1"/>
  <c r="D446"/>
  <c r="D447" s="1"/>
  <c r="D448" s="1"/>
  <c r="C446"/>
  <c r="C447" s="1"/>
  <c r="C448" s="1"/>
  <c r="D436"/>
  <c r="C436"/>
  <c r="D431"/>
  <c r="D437" s="1"/>
  <c r="C431"/>
  <c r="C437" s="1"/>
  <c r="D417"/>
  <c r="C417"/>
  <c r="D408"/>
  <c r="C408"/>
  <c r="D398"/>
  <c r="C398"/>
  <c r="D391"/>
  <c r="C391"/>
  <c r="D384"/>
  <c r="C384"/>
  <c r="C377"/>
  <c r="D367"/>
  <c r="C367"/>
  <c r="C418" s="1"/>
  <c r="C357"/>
  <c r="D352"/>
  <c r="C352"/>
  <c r="D345"/>
  <c r="C345"/>
  <c r="C358" s="1"/>
  <c r="C359" s="1"/>
  <c r="D337"/>
  <c r="D338" s="1"/>
  <c r="D339" s="1"/>
  <c r="C337"/>
  <c r="C338" s="1"/>
  <c r="C339" s="1"/>
  <c r="D327"/>
  <c r="C327"/>
  <c r="D307"/>
  <c r="C307"/>
  <c r="D303"/>
  <c r="C303"/>
  <c r="D300"/>
  <c r="D328" s="1"/>
  <c r="C300"/>
  <c r="C328" s="1"/>
  <c r="D285"/>
  <c r="C285"/>
  <c r="D279"/>
  <c r="C279"/>
  <c r="D273"/>
  <c r="C273"/>
  <c r="D270"/>
  <c r="C270"/>
  <c r="C286" s="1"/>
  <c r="C329" s="1"/>
  <c r="D262"/>
  <c r="C262"/>
  <c r="D258"/>
  <c r="D263" s="1"/>
  <c r="D264" s="1"/>
  <c r="C258"/>
  <c r="C263" s="1"/>
  <c r="C264" s="1"/>
  <c r="D245"/>
  <c r="C245"/>
  <c r="D235"/>
  <c r="C235"/>
  <c r="D231"/>
  <c r="C231"/>
  <c r="D221"/>
  <c r="C221"/>
  <c r="D213"/>
  <c r="C213"/>
  <c r="D197"/>
  <c r="C197"/>
  <c r="C246" s="1"/>
  <c r="D191"/>
  <c r="C191"/>
  <c r="C190"/>
  <c r="C185"/>
  <c r="D177"/>
  <c r="C177"/>
  <c r="D174"/>
  <c r="C173"/>
  <c r="C174" s="1"/>
  <c r="D156"/>
  <c r="C156"/>
  <c r="D150"/>
  <c r="C150"/>
  <c r="D141"/>
  <c r="C140"/>
  <c r="C141" s="1"/>
  <c r="D116"/>
  <c r="C116"/>
  <c r="D107"/>
  <c r="C107"/>
  <c r="D103"/>
  <c r="C103"/>
  <c r="D97"/>
  <c r="C92"/>
  <c r="C97" s="1"/>
  <c r="D77"/>
  <c r="C77"/>
  <c r="C65"/>
  <c r="D65"/>
  <c r="D60"/>
  <c r="C60"/>
  <c r="D56"/>
  <c r="C56"/>
  <c r="D51"/>
  <c r="C51"/>
  <c r="D47"/>
  <c r="C47"/>
  <c r="D36"/>
  <c r="C36"/>
  <c r="D22"/>
  <c r="C22"/>
  <c r="D10"/>
  <c r="C10"/>
  <c r="C66" s="1"/>
  <c r="C78" s="1"/>
  <c r="D77" i="6"/>
  <c r="D78" s="1"/>
  <c r="D63"/>
  <c r="D103"/>
  <c r="C553"/>
  <c r="D446"/>
  <c r="D447" s="1"/>
  <c r="D448" s="1"/>
  <c r="C446"/>
  <c r="C447" s="1"/>
  <c r="C448" s="1"/>
  <c r="D408"/>
  <c r="C408"/>
  <c r="D307"/>
  <c r="C307"/>
  <c r="D550"/>
  <c r="C550"/>
  <c r="D547"/>
  <c r="C547"/>
  <c r="D523"/>
  <c r="C523"/>
  <c r="D520"/>
  <c r="C520"/>
  <c r="D517"/>
  <c r="C517"/>
  <c r="D513"/>
  <c r="D524" s="1"/>
  <c r="D525" s="1"/>
  <c r="C513"/>
  <c r="C524" s="1"/>
  <c r="C525" s="1"/>
  <c r="D503"/>
  <c r="D504" s="1"/>
  <c r="D505" s="1"/>
  <c r="C503"/>
  <c r="C504" s="1"/>
  <c r="C505" s="1"/>
  <c r="D484"/>
  <c r="C484"/>
  <c r="D478"/>
  <c r="D485" s="1"/>
  <c r="C478"/>
  <c r="C485" s="1"/>
  <c r="D465"/>
  <c r="C465"/>
  <c r="D462"/>
  <c r="D466" s="1"/>
  <c r="D486" s="1"/>
  <c r="C462"/>
  <c r="C466" s="1"/>
  <c r="C486" s="1"/>
  <c r="D436"/>
  <c r="C436"/>
  <c r="D431"/>
  <c r="D437" s="1"/>
  <c r="C431"/>
  <c r="C437" s="1"/>
  <c r="D417"/>
  <c r="C417"/>
  <c r="D398"/>
  <c r="C398"/>
  <c r="D391"/>
  <c r="C391"/>
  <c r="D384"/>
  <c r="C384"/>
  <c r="D377"/>
  <c r="C377"/>
  <c r="D367"/>
  <c r="C367"/>
  <c r="D357"/>
  <c r="C357"/>
  <c r="D352"/>
  <c r="C352"/>
  <c r="D345"/>
  <c r="D358" s="1"/>
  <c r="D359" s="1"/>
  <c r="C345"/>
  <c r="C358" s="1"/>
  <c r="C359" s="1"/>
  <c r="D337"/>
  <c r="D338" s="1"/>
  <c r="D339" s="1"/>
  <c r="C337"/>
  <c r="C338" s="1"/>
  <c r="C339" s="1"/>
  <c r="D327"/>
  <c r="C327"/>
  <c r="D303"/>
  <c r="C303"/>
  <c r="D300"/>
  <c r="D328" s="1"/>
  <c r="C300"/>
  <c r="D285"/>
  <c r="C285"/>
  <c r="D279"/>
  <c r="C279"/>
  <c r="D273"/>
  <c r="C272"/>
  <c r="C273" s="1"/>
  <c r="D270"/>
  <c r="D286" s="1"/>
  <c r="D329" s="1"/>
  <c r="C270"/>
  <c r="C286" s="1"/>
  <c r="D262"/>
  <c r="C262"/>
  <c r="D258"/>
  <c r="D263" s="1"/>
  <c r="D264" s="1"/>
  <c r="C258"/>
  <c r="C263" s="1"/>
  <c r="C264" s="1"/>
  <c r="D245"/>
  <c r="C245"/>
  <c r="D235"/>
  <c r="C235"/>
  <c r="D231"/>
  <c r="C231"/>
  <c r="D221"/>
  <c r="C221"/>
  <c r="D213"/>
  <c r="C213"/>
  <c r="D197"/>
  <c r="D246" s="1"/>
  <c r="C197"/>
  <c r="C246" s="1"/>
  <c r="D191"/>
  <c r="C190"/>
  <c r="C191" s="1"/>
  <c r="D185"/>
  <c r="C185"/>
  <c r="D177"/>
  <c r="C177"/>
  <c r="D174"/>
  <c r="C173"/>
  <c r="C174" s="1"/>
  <c r="D156"/>
  <c r="C156"/>
  <c r="D150"/>
  <c r="C149"/>
  <c r="C150" s="1"/>
  <c r="D141"/>
  <c r="C140"/>
  <c r="C141" s="1"/>
  <c r="D116"/>
  <c r="C116"/>
  <c r="D107"/>
  <c r="C107"/>
  <c r="C103"/>
  <c r="D97"/>
  <c r="C92"/>
  <c r="C97" s="1"/>
  <c r="C77"/>
  <c r="D65"/>
  <c r="C65"/>
  <c r="D60"/>
  <c r="C60"/>
  <c r="D56"/>
  <c r="C56"/>
  <c r="D51"/>
  <c r="C51"/>
  <c r="D47"/>
  <c r="C47"/>
  <c r="D36"/>
  <c r="C36"/>
  <c r="D22"/>
  <c r="C22"/>
  <c r="D10"/>
  <c r="C10"/>
  <c r="C66" s="1"/>
  <c r="C78" s="1"/>
  <c r="D177" i="5"/>
  <c r="D174"/>
  <c r="D141"/>
  <c r="D116"/>
  <c r="D107"/>
  <c r="D103"/>
  <c r="D97"/>
  <c r="D521"/>
  <c r="D231"/>
  <c r="D286"/>
  <c r="D285"/>
  <c r="C272"/>
  <c r="C273"/>
  <c r="C173"/>
  <c r="C149"/>
  <c r="C140"/>
  <c r="C92"/>
  <c r="D555"/>
  <c r="C555"/>
  <c r="C556" s="1"/>
  <c r="C557" s="1"/>
  <c r="D552"/>
  <c r="C552"/>
  <c r="D540"/>
  <c r="C540"/>
  <c r="D528"/>
  <c r="C528"/>
  <c r="D525"/>
  <c r="C525"/>
  <c r="D541"/>
  <c r="D542" s="1"/>
  <c r="C521"/>
  <c r="C541" s="1"/>
  <c r="C542" s="1"/>
  <c r="D511"/>
  <c r="D512" s="1"/>
  <c r="D513" s="1"/>
  <c r="C511"/>
  <c r="C512" s="1"/>
  <c r="C513" s="1"/>
  <c r="D502"/>
  <c r="C502"/>
  <c r="D488"/>
  <c r="D503" s="1"/>
  <c r="C488"/>
  <c r="C503" s="1"/>
  <c r="D475"/>
  <c r="C475"/>
  <c r="D472"/>
  <c r="D476" s="1"/>
  <c r="D504" s="1"/>
  <c r="C472"/>
  <c r="C476" s="1"/>
  <c r="C504" s="1"/>
  <c r="D463"/>
  <c r="D464" s="1"/>
  <c r="D465" s="1"/>
  <c r="C463"/>
  <c r="C464" s="1"/>
  <c r="C465" s="1"/>
  <c r="D446"/>
  <c r="C446"/>
  <c r="D441"/>
  <c r="D447" s="1"/>
  <c r="C441"/>
  <c r="C447" s="1"/>
  <c r="D427"/>
  <c r="C427"/>
  <c r="D424"/>
  <c r="C424"/>
  <c r="D406"/>
  <c r="C406"/>
  <c r="D399"/>
  <c r="C399"/>
  <c r="D392"/>
  <c r="C392"/>
  <c r="D385"/>
  <c r="C385"/>
  <c r="D381"/>
  <c r="D428" s="1"/>
  <c r="D448" s="1"/>
  <c r="C381"/>
  <c r="C428" s="1"/>
  <c r="C448" s="1"/>
  <c r="D366"/>
  <c r="C366"/>
  <c r="D361"/>
  <c r="C361"/>
  <c r="D354"/>
  <c r="D367" s="1"/>
  <c r="D368" s="1"/>
  <c r="C354"/>
  <c r="C367" s="1"/>
  <c r="C368" s="1"/>
  <c r="D346"/>
  <c r="D347" s="1"/>
  <c r="D348" s="1"/>
  <c r="C346"/>
  <c r="C347" s="1"/>
  <c r="C348" s="1"/>
  <c r="D339"/>
  <c r="C339"/>
  <c r="D314"/>
  <c r="C314"/>
  <c r="D303"/>
  <c r="C303"/>
  <c r="C300"/>
  <c r="C340" s="1"/>
  <c r="D300"/>
  <c r="C285"/>
  <c r="D279"/>
  <c r="C279"/>
  <c r="D273"/>
  <c r="D270"/>
  <c r="C270"/>
  <c r="D262"/>
  <c r="C262"/>
  <c r="D258"/>
  <c r="D263" s="1"/>
  <c r="D264" s="1"/>
  <c r="C258"/>
  <c r="C263" s="1"/>
  <c r="C264" s="1"/>
  <c r="D245"/>
  <c r="C245"/>
  <c r="D235"/>
  <c r="C235"/>
  <c r="C231"/>
  <c r="D221"/>
  <c r="C221"/>
  <c r="D213"/>
  <c r="C213"/>
  <c r="D197"/>
  <c r="C197"/>
  <c r="C246" s="1"/>
  <c r="D191"/>
  <c r="C190"/>
  <c r="C191" s="1"/>
  <c r="D185"/>
  <c r="C185"/>
  <c r="C177"/>
  <c r="C174"/>
  <c r="D156"/>
  <c r="C156"/>
  <c r="D150"/>
  <c r="C150"/>
  <c r="C141"/>
  <c r="C116"/>
  <c r="C107"/>
  <c r="C103"/>
  <c r="C97"/>
  <c r="D77"/>
  <c r="C77"/>
  <c r="C65"/>
  <c r="D65"/>
  <c r="D60"/>
  <c r="C60"/>
  <c r="D56"/>
  <c r="C56"/>
  <c r="D51"/>
  <c r="C51"/>
  <c r="D47"/>
  <c r="C47"/>
  <c r="D36"/>
  <c r="C36"/>
  <c r="D22"/>
  <c r="C22"/>
  <c r="D10"/>
  <c r="C10"/>
  <c r="C66" s="1"/>
  <c r="C78" s="1"/>
  <c r="D64" i="2"/>
  <c r="C186" i="8" l="1"/>
  <c r="C247" s="1"/>
  <c r="C553" s="1"/>
  <c r="D66" i="7"/>
  <c r="D78" s="1"/>
  <c r="C507"/>
  <c r="C551"/>
  <c r="C552" s="1"/>
  <c r="C438"/>
  <c r="D358"/>
  <c r="D359" s="1"/>
  <c r="D246"/>
  <c r="D551"/>
  <c r="D552" s="1"/>
  <c r="D418"/>
  <c r="D438" s="1"/>
  <c r="D286"/>
  <c r="D329" s="1"/>
  <c r="D186"/>
  <c r="C186"/>
  <c r="C247" s="1"/>
  <c r="D66" i="6"/>
  <c r="D418"/>
  <c r="D438" s="1"/>
  <c r="C418"/>
  <c r="C438" s="1"/>
  <c r="C328"/>
  <c r="C329" s="1"/>
  <c r="C551"/>
  <c r="C552" s="1"/>
  <c r="D551"/>
  <c r="D552" s="1"/>
  <c r="D186"/>
  <c r="D247" s="1"/>
  <c r="C186"/>
  <c r="C247" s="1"/>
  <c r="D556" i="5"/>
  <c r="D557" s="1"/>
  <c r="D246"/>
  <c r="C286"/>
  <c r="C341" s="1"/>
  <c r="C186"/>
  <c r="C247" s="1"/>
  <c r="D340"/>
  <c r="D186"/>
  <c r="D66"/>
  <c r="D78" s="1"/>
  <c r="D299" i="2"/>
  <c r="C177"/>
  <c r="C174"/>
  <c r="D247" i="7" l="1"/>
  <c r="D553" s="1"/>
  <c r="D553" i="6"/>
  <c r="D247" i="5"/>
  <c r="D558" s="1"/>
  <c r="D341"/>
  <c r="C558"/>
  <c r="D77" i="2"/>
  <c r="C77"/>
  <c r="D555"/>
  <c r="C555"/>
  <c r="D552"/>
  <c r="C552"/>
  <c r="D540"/>
  <c r="C540"/>
  <c r="D528"/>
  <c r="C528"/>
  <c r="D525"/>
  <c r="C525"/>
  <c r="D521"/>
  <c r="D541" s="1"/>
  <c r="D542" s="1"/>
  <c r="C521"/>
  <c r="C541" s="1"/>
  <c r="C542" s="1"/>
  <c r="D511"/>
  <c r="D512" s="1"/>
  <c r="D513" s="1"/>
  <c r="C511"/>
  <c r="C512" s="1"/>
  <c r="C513" s="1"/>
  <c r="D502"/>
  <c r="C502"/>
  <c r="D488"/>
  <c r="D503" s="1"/>
  <c r="C488"/>
  <c r="C503" s="1"/>
  <c r="D475"/>
  <c r="C475"/>
  <c r="D472"/>
  <c r="D476" s="1"/>
  <c r="D504" s="1"/>
  <c r="C472"/>
  <c r="C476" s="1"/>
  <c r="C504" s="1"/>
  <c r="D463"/>
  <c r="D464" s="1"/>
  <c r="D465" s="1"/>
  <c r="C463"/>
  <c r="C464" s="1"/>
  <c r="C465" s="1"/>
  <c r="D446"/>
  <c r="C446"/>
  <c r="D441"/>
  <c r="D447" s="1"/>
  <c r="C441"/>
  <c r="C447" s="1"/>
  <c r="D427"/>
  <c r="C427"/>
  <c r="D424"/>
  <c r="C424"/>
  <c r="D406"/>
  <c r="C406"/>
  <c r="D399"/>
  <c r="C399"/>
  <c r="D392"/>
  <c r="C392"/>
  <c r="D385"/>
  <c r="C385"/>
  <c r="D381"/>
  <c r="D428" s="1"/>
  <c r="D448" s="1"/>
  <c r="C381"/>
  <c r="C428" s="1"/>
  <c r="C448" s="1"/>
  <c r="D366"/>
  <c r="C366"/>
  <c r="D361"/>
  <c r="C361"/>
  <c r="D354"/>
  <c r="D367" s="1"/>
  <c r="D368" s="1"/>
  <c r="C354"/>
  <c r="C367" s="1"/>
  <c r="C368" s="1"/>
  <c r="D346"/>
  <c r="D347" s="1"/>
  <c r="D348" s="1"/>
  <c r="C346"/>
  <c r="C347" s="1"/>
  <c r="C348" s="1"/>
  <c r="D339"/>
  <c r="C339"/>
  <c r="D314"/>
  <c r="C314"/>
  <c r="D303"/>
  <c r="C303"/>
  <c r="D300"/>
  <c r="D340" s="1"/>
  <c r="C300"/>
  <c r="C340" s="1"/>
  <c r="D285"/>
  <c r="C285"/>
  <c r="D279"/>
  <c r="C279"/>
  <c r="D273"/>
  <c r="C273"/>
  <c r="D270"/>
  <c r="D286" s="1"/>
  <c r="D341" s="1"/>
  <c r="C270"/>
  <c r="C286" s="1"/>
  <c r="C341" s="1"/>
  <c r="D262"/>
  <c r="C262"/>
  <c r="D258"/>
  <c r="D263" s="1"/>
  <c r="D264" s="1"/>
  <c r="C258"/>
  <c r="C263" s="1"/>
  <c r="C264" s="1"/>
  <c r="D245"/>
  <c r="C245"/>
  <c r="D235"/>
  <c r="C235"/>
  <c r="D231"/>
  <c r="C231"/>
  <c r="D221"/>
  <c r="C221"/>
  <c r="D213"/>
  <c r="C213"/>
  <c r="D197"/>
  <c r="D246" s="1"/>
  <c r="C197"/>
  <c r="C246" s="1"/>
  <c r="D190"/>
  <c r="D191" s="1"/>
  <c r="C190"/>
  <c r="C191" s="1"/>
  <c r="D185"/>
  <c r="C185"/>
  <c r="D177"/>
  <c r="D174"/>
  <c r="D156"/>
  <c r="C156"/>
  <c r="D150"/>
  <c r="C150"/>
  <c r="D141"/>
  <c r="C141"/>
  <c r="D116"/>
  <c r="C116"/>
  <c r="D107"/>
  <c r="C107"/>
  <c r="D103"/>
  <c r="C103"/>
  <c r="D97"/>
  <c r="C97"/>
  <c r="D65"/>
  <c r="C65"/>
  <c r="D60"/>
  <c r="C60"/>
  <c r="D56"/>
  <c r="C56"/>
  <c r="D51"/>
  <c r="C51"/>
  <c r="D47"/>
  <c r="C47"/>
  <c r="D36"/>
  <c r="C36"/>
  <c r="D22"/>
  <c r="C22"/>
  <c r="D10"/>
  <c r="D66" s="1"/>
  <c r="C10"/>
  <c r="C556" l="1"/>
  <c r="C557" s="1"/>
  <c r="D78"/>
  <c r="D186"/>
  <c r="D247" s="1"/>
  <c r="C66"/>
  <c r="C78" s="1"/>
  <c r="C186"/>
  <c r="C247" s="1"/>
  <c r="C558" s="1"/>
  <c r="D556"/>
  <c r="D557" s="1"/>
  <c r="D558" l="1"/>
  <c r="C508" i="7"/>
  <c r="C553"/>
</calcChain>
</file>

<file path=xl/sharedStrings.xml><?xml version="1.0" encoding="utf-8"?>
<sst xmlns="http://schemas.openxmlformats.org/spreadsheetml/2006/main" count="2607" uniqueCount="375">
  <si>
    <t>องค์การบริหารส่วนตำบลขนาบนาก  อำเภอปากพนัง  จังหวัดนครศรีธรรมราช</t>
  </si>
  <si>
    <t>รายรับจริง-รายจ่ายจริง รอบ 3 เดือน</t>
  </si>
  <si>
    <t>รายการ</t>
  </si>
  <si>
    <t>รหัสบัญชี</t>
  </si>
  <si>
    <t>ประมาณการ</t>
  </si>
  <si>
    <t>รับจริง</t>
  </si>
  <si>
    <t xml:space="preserve"> หมวดภาษีอากร</t>
  </si>
  <si>
    <t xml:space="preserve">      1.  ภาษีบำรุงท้องที่</t>
  </si>
  <si>
    <t xml:space="preserve">      2.  ภาษีโรงเรือนและที่ดิน</t>
  </si>
  <si>
    <t xml:space="preserve">      3.  ภาษีป้าย</t>
  </si>
  <si>
    <t>รวม</t>
  </si>
  <si>
    <t>หมวดภาษีจัดสรร</t>
  </si>
  <si>
    <t xml:space="preserve">      4.  ภาษีสุรา</t>
  </si>
  <si>
    <t xml:space="preserve">      5.  ภาษีสรรพสามิต</t>
  </si>
  <si>
    <t xml:space="preserve">      6.  ภาษีมูลค่าเพิ่ม ตาม พรบ.</t>
  </si>
  <si>
    <t xml:space="preserve">      7.  ภาษีธุรกิจเฉพาะ</t>
  </si>
  <si>
    <t xml:space="preserve">      8.  ภาษีรถยนต์และล้อเลื่อน</t>
  </si>
  <si>
    <t xml:space="preserve">      9.  ค่าธรรมเนียมจดทะเบียนสิทธิและนิติกรรมที่ดิน</t>
  </si>
  <si>
    <t xml:space="preserve">    10.  ภาษีมูลค่าเพิ่ม  1  ใน  9</t>
  </si>
  <si>
    <t xml:space="preserve">    11.  ค่าภาคหลวงแร่</t>
  </si>
  <si>
    <t xml:space="preserve">    13.  ค่าอากรประทานบัตรและอาชญาบัตรประมง</t>
  </si>
  <si>
    <t>ข.  รายได้ที่ไม่ใช้ภาษีอากร</t>
  </si>
  <si>
    <t xml:space="preserve">       1.  หมวดค่าธรรมเนียม ค่าปรับและใบอนุญาต</t>
  </si>
  <si>
    <t xml:space="preserve"> </t>
  </si>
  <si>
    <t xml:space="preserve">            1.1  ค่าธรรมเนียมเกี่ยวกับการควบคุมอาคาร</t>
  </si>
  <si>
    <t xml:space="preserve">            1.2  ค่าใบอนุญาตเกี่ยวกับการควบคุมอาคาร</t>
  </si>
  <si>
    <t xml:space="preserve">            1.3  ค่าธรรมเนียมเกี่ยวกับใบอนุญาตการพนัน</t>
  </si>
  <si>
    <t xml:space="preserve">            1.4  ค่าปรับผู้กระทำผิดกฎหมายจราจร</t>
  </si>
  <si>
    <t xml:space="preserve">            1.5  ค่าปรับผู้กระทำผิดสัญญาจ้าง</t>
  </si>
  <si>
    <t xml:space="preserve">            1.6  คำขอใบอนุญาตน้ำบาดาล</t>
  </si>
  <si>
    <t xml:space="preserve">            1.7  ค่าธรรมเนียมเกี่ยวกับการใช้น้ำ</t>
  </si>
  <si>
    <t xml:space="preserve">            1.8  ค่าธรรมเนียมจดทะเบียนพาณิชย์</t>
  </si>
  <si>
    <t xml:space="preserve">            1.10  ค่าใบอนุญาติอื่น ๆ</t>
  </si>
  <si>
    <t xml:space="preserve">            1.11  ค่าธรรมเนียมอื่น ๆ</t>
  </si>
  <si>
    <t xml:space="preserve">    2. หมวดรายได้จากทรัพย์สิน</t>
  </si>
  <si>
    <t xml:space="preserve">            2.1  ดอกเบี้ยเงินฝากธนาคาร</t>
  </si>
  <si>
    <t xml:space="preserve">     3.  หมวดรายได้จากสาธารณูปโภคและการพาณิชย์</t>
  </si>
  <si>
    <t xml:space="preserve">           3.1  รายได้จากค่าสาธารณูปโภคและการพาณิชย์</t>
  </si>
  <si>
    <t xml:space="preserve">           3.2  รายได้จากค่าสาธารณูปโภคอื่น ๆ </t>
  </si>
  <si>
    <t xml:space="preserve">     4.  หมวดรายได้เบ็ดเตล็ด</t>
  </si>
  <si>
    <t xml:space="preserve">           4.1  ค่าขายแบบแปลนและเอกสารสอบราคา</t>
  </si>
  <si>
    <t xml:space="preserve">           4.2  ค่าจำหน่ายแบบพิมพ์และคำร้อง</t>
  </si>
  <si>
    <t xml:space="preserve">           4.3  รายได้เบ็ดเตล็ดอื่น ๆ</t>
  </si>
  <si>
    <t xml:space="preserve">     5.หมวดรายได้จากทุน</t>
  </si>
  <si>
    <t xml:space="preserve">            5.1  ค่าขายทอดตลาดทรัพย์สิน</t>
  </si>
  <si>
    <t xml:space="preserve">            5.2  รายได้จากทุนอื่น ๆ </t>
  </si>
  <si>
    <t>ค.  เงินช่วยเหลือ</t>
  </si>
  <si>
    <t xml:space="preserve">      1.  หมวดเงินอุดหนุน</t>
  </si>
  <si>
    <t xml:space="preserve">            1.1  เงินอุดหนุนทั่วไปตามอำนาจหน้าที่</t>
  </si>
  <si>
    <t xml:space="preserve">            1.2 เงินอุดหนุนทั่วไปตามภารกิจถ่ายโอน</t>
  </si>
  <si>
    <t xml:space="preserve">รวม </t>
  </si>
  <si>
    <t xml:space="preserve">                                                        รวมรายรับทั้งสิ้น</t>
  </si>
  <si>
    <t>เงินอุดหนุนทั่วไประบุวัตถุประสงค์</t>
  </si>
  <si>
    <t>1.เงินสนับสนุนเบี้ยยังชีพคนชรา</t>
  </si>
  <si>
    <t>2.เงินสนับสนุนเบี้ยยังชีพคนพิการ</t>
  </si>
  <si>
    <t>3.เงินเดือนครูศูนย์พัฒนาเด็กเล็ก</t>
  </si>
  <si>
    <t>4. ค่าตอบแทนและเงินเพิ่ม ครูจ้างตามภารกิจ</t>
  </si>
  <si>
    <t>5. การจัดการเรียนการสอน</t>
  </si>
  <si>
    <t>6. เงินรับฝาก-ค่ารักษาพยาบาล</t>
  </si>
  <si>
    <t>รวมเงินอุดหนุนทั่วไประบุวัตถุประสงค์ทั้งสิ้น</t>
  </si>
  <si>
    <t>รวมเงินรายรับและเงินอุดหนุนทั่วไประบุวัตถุประสงค์ทั้งสิ้น</t>
  </si>
  <si>
    <t>จ่ายจริง</t>
  </si>
  <si>
    <t>แผนงานบริหารงานทั่วไป</t>
  </si>
  <si>
    <t>งานบริหารทั่วไป</t>
  </si>
  <si>
    <t>งบบุคลากร</t>
  </si>
  <si>
    <t>1. หมวดเงินเดือน</t>
  </si>
  <si>
    <t xml:space="preserve"> เงินเดือน(ฝ่ายการเมือง)</t>
  </si>
  <si>
    <t>1. เงินเดือนนายก/รองนายก อบต.</t>
  </si>
  <si>
    <t>2. เงินค่าตอบแทนประจำตำแหน่งนายก/รองนายก อบต.</t>
  </si>
  <si>
    <t>3. เงินค่าตอบแทนพิเศษนายก/รองนายก อบต.</t>
  </si>
  <si>
    <t>4. เงินค่าตอบแทนเลขานุการ/ที่ปรึกษานายก</t>
  </si>
  <si>
    <t>5. เงินค่าตอบแทนสมาชิกสภา</t>
  </si>
  <si>
    <t xml:space="preserve"> เงินเดือน(ฝ่ายประจำ)</t>
  </si>
  <si>
    <t>1.  เงินเดือนพนักงาน</t>
  </si>
  <si>
    <t>2. เงินประจำตำแหน่ง</t>
  </si>
  <si>
    <t xml:space="preserve"> 3. เงินอื่นๆ</t>
  </si>
  <si>
    <t xml:space="preserve"> หมวดค่าจ้างชั่วคราว</t>
  </si>
  <si>
    <t>1. ค่าจ้างพนักงานจ้าง</t>
  </si>
  <si>
    <t>2. เงินเพิ่มต่าง ๆ ของพนักงานจ้าง</t>
  </si>
  <si>
    <t>งบดำเนินการ</t>
  </si>
  <si>
    <t>หมวดค่าตอบแทนใช้สอย และวัสดุ</t>
  </si>
  <si>
    <t>ค่าตอบแทน</t>
  </si>
  <si>
    <t>1. ค่าตอบแทนผู้ปฎิบัติราชการอันเป็นประโยชน์แก่ อปท.</t>
  </si>
  <si>
    <t>2. ค่าเบี้ยประชุม</t>
  </si>
  <si>
    <t>3. ค่าตอบแทนการปฎิบัติงานนอกเวลาราชการ</t>
  </si>
  <si>
    <t>4. ค่าเช่าบ้าน</t>
  </si>
  <si>
    <t>5. เงินช่วยเหลือการศึกษาบุตร</t>
  </si>
  <si>
    <t>ค่าใช้สอย</t>
  </si>
  <si>
    <t>1.รายจ่ายเพื่อให้ได้มาซึ่งบริการ</t>
  </si>
  <si>
    <t>2.รายจ่ายเกี่ยวกับการรับรองและพิธีการ</t>
  </si>
  <si>
    <t xml:space="preserve">    2.1 ค่ารับรองในการต้อนรับบุคคลหรือคณะบุคคล</t>
  </si>
  <si>
    <t xml:space="preserve">    2.2 ค่ารับรองในการประชุมสภา กรือคณะกรรมการ อนุกรรมการ</t>
  </si>
  <si>
    <t>3.รายจ่ายเกี่ยวเนื่องกับการปฎิบัติราชการที่ไม่เข้าลักษณะรายจ่ายหมวดอื่น</t>
  </si>
  <si>
    <t xml:space="preserve">    3.1 ค่าธรรมเนียมและค่าลงทะเบียน</t>
  </si>
  <si>
    <t xml:space="preserve">    3.2 เดินทางไปราชการ</t>
  </si>
  <si>
    <t xml:space="preserve">    3.3 กิจการสนับสนุนการเลือกตั้ง</t>
  </si>
  <si>
    <t xml:space="preserve">    3.4 ค่าพวงมาลา ช่อดอกไม้ กระเช้าดอกไม้ ฯลฯ</t>
  </si>
  <si>
    <t xml:space="preserve">   3.5 โครงการพัฒนาศักยภาพบุคลากรของ อบต.</t>
  </si>
  <si>
    <t>4. ค่าบำรุงรักษาและซ่อมแซม</t>
  </si>
  <si>
    <t>ค่าวัสดุ</t>
  </si>
  <si>
    <t>1. วัสดุสำนักงาน</t>
  </si>
  <si>
    <t>2. วัสดุไฟฟ้าและวิทยุ</t>
  </si>
  <si>
    <t>3. วัสดุงานบ้านงานครัว</t>
  </si>
  <si>
    <t>4. วัสดุยานพาหนะและขนส่ง</t>
  </si>
  <si>
    <t>5. วัสดุเชื้อเพลิงและหล่อลื่น</t>
  </si>
  <si>
    <t>6. วัสดุโฆษณาและเผยแพร่</t>
  </si>
  <si>
    <t>7.วัสดุคอมพิวเตอร์</t>
  </si>
  <si>
    <t>ค่าสาธารณูปโภค</t>
  </si>
  <si>
    <t>1. ค่าไฟฟ้า</t>
  </si>
  <si>
    <t>2. ค่าบริการโทรศัพท์</t>
  </si>
  <si>
    <t>3. ค่าบริการไปรษณีย์</t>
  </si>
  <si>
    <t>4. ค่าบริการสื่อสารและโทรคมนาคม</t>
  </si>
  <si>
    <t>ค่าครุภัณฑ์</t>
  </si>
  <si>
    <t>ค่าที่ดินและสิ่งก่อสร้าง</t>
  </si>
  <si>
    <t>1. ค่าบำรุงรักษาและปรับปรุงที่ดินและสิ่งก่อสร้าง</t>
  </si>
  <si>
    <t>เงินอุดหนุน</t>
  </si>
  <si>
    <t>1.อุดหนุนองค์กรปกครองส่วนท้องถิ่น</t>
  </si>
  <si>
    <t xml:space="preserve">  1.1 อุดหนุนโครงการขอรับเงินงบประมาณสนับสนุนศูนย์รวมข้อมูลข่าวสารจัดซื้อฯ</t>
  </si>
  <si>
    <t>2. อุดหนุนส่วนราชการ</t>
  </si>
  <si>
    <t>รวมงานบริหารทั่วไป</t>
  </si>
  <si>
    <t>งานวางแผนสถิติและวิชาการ</t>
  </si>
  <si>
    <t>รายจ่ายอื่น</t>
  </si>
  <si>
    <t>1. โครงการติดตามประเมินผลตามหลักเกณฑ์การบริหารจัดการที่ดี</t>
  </si>
  <si>
    <t>รวมงานวางแผนสถิติและวิชาการ</t>
  </si>
  <si>
    <t>งานบริหารงานคลัง</t>
  </si>
  <si>
    <t>งบบุคคลกร</t>
  </si>
  <si>
    <t>เงินเดือน(ฝ่ายประจำ)</t>
  </si>
  <si>
    <t>1. เงินเดือนพนักงาน</t>
  </si>
  <si>
    <t>3. เงินประจำตำแหน่ง</t>
  </si>
  <si>
    <t>หมวดค่าจ้างชั่วคราว</t>
  </si>
  <si>
    <t>2.ค่าตอบแทนการปฎิบัติงานนอกเวลาราชการ</t>
  </si>
  <si>
    <t>3. ค่าเช่าบ้าน</t>
  </si>
  <si>
    <t>4. เงินช่วยเหลือการศึกษาบุตร</t>
  </si>
  <si>
    <t>1. รายจ่ายเพื่อให้ได้มาซึ่งบริการ</t>
  </si>
  <si>
    <t>2.รายจ่ายเกี่ยวเนื่องกับการปฎิบัติราชการที่ไม่เข้าลักษณะรายจ่ายหมวดอื่น</t>
  </si>
  <si>
    <t xml:space="preserve">     2.1 ค่าธรรมเนียมและค่าลงทะเบียน</t>
  </si>
  <si>
    <t xml:space="preserve">     2.2 เดินทางไปราชการ</t>
  </si>
  <si>
    <t xml:space="preserve">    2.3 โครงการปรับปรุงแผนที่ภาษีและทะเบียนทรัพย์สินฯ</t>
  </si>
  <si>
    <t>3. ค่าบำรุงรักษาและซ่อมแซม</t>
  </si>
  <si>
    <t>2. วัสดุคอมพิวเตอร์</t>
  </si>
  <si>
    <t>งบลงทุน</t>
  </si>
  <si>
    <t>1. ครุภัณฑ์สำนักงาน</t>
  </si>
  <si>
    <t>รวมงานบริหารงานคลัง</t>
  </si>
  <si>
    <t>รวมแผนงานบริหารงานทั่วไป</t>
  </si>
  <si>
    <t>แผนงานการรักษาความสงบภายใน</t>
  </si>
  <si>
    <t>งานป้องกันภัยฝ่ายพลเรือนและระงับอัคคีภัย</t>
  </si>
  <si>
    <t>2. รายจ่ายที่เกี่ยวเนื่องกับการปฎิบัติราชการที่ไม่เข้าลักษณะรายจ่ายหมวดอื่น</t>
  </si>
  <si>
    <t>รวมงานป้องกันภัยฝ่ายพลเรือนและระงัยอัคคีภัย</t>
  </si>
  <si>
    <t>รวมแผนงานการรักษาความสงบภายใน</t>
  </si>
  <si>
    <t>แผนงานการศึกษา</t>
  </si>
  <si>
    <t>งานบริหารทั่วไปเกี่ยวกับการศึกษา</t>
  </si>
  <si>
    <t>2. ค่าตอบแทนการปฎิบัติงานนอกเวลาราชการ</t>
  </si>
  <si>
    <t>2. รายจ่ายเกี่ยวเนื่องกับการปฎิบัติราชการที่ไม่เข้าลักษณะรายจ่ายหมวดอื่น</t>
  </si>
  <si>
    <t xml:space="preserve">    2.1 ค่าธรรมเนียมและค่าลงทะเบียน</t>
  </si>
  <si>
    <t xml:space="preserve">    2.2 เดินทางไปราชการ</t>
  </si>
  <si>
    <t>รวมงานบริหารทั่วไปเกี่ยวกับการศึกษา</t>
  </si>
  <si>
    <t>งานระดับก่อนวัยเรียนและประถมศึกษา</t>
  </si>
  <si>
    <t>1. รายจ่ายเกี่ยวเนื่องกับการปฎิบัติราชการที่ไม่เข้าลักษณะรายจ่ายหมวดอื่น</t>
  </si>
  <si>
    <t xml:space="preserve">  1.1 โครงการวัดเด็กแห่งชาติ</t>
  </si>
  <si>
    <t xml:space="preserve">  1.2 โครงการสนับสนุนค่าใช้จ่ายการบริหารสถานศึกษา</t>
  </si>
  <si>
    <t xml:space="preserve">     1.2.1 ค่าใช้จ่ายในการพัฒนาครูผู้ดูแลเด็ก</t>
  </si>
  <si>
    <t xml:space="preserve">    1.2.2 ค่าอาหารกลางวัน</t>
  </si>
  <si>
    <t>1. ค่าวัสดุอาหารเสริม(นม)</t>
  </si>
  <si>
    <t>งบเงินอุดหนุน</t>
  </si>
  <si>
    <t>1. เงินอุดหนุนส่วนราชการ</t>
  </si>
  <si>
    <t>1.1 อุดหนุนโครงการค่ายจริยธรรมนักเรียน</t>
  </si>
  <si>
    <t xml:space="preserve">     1.1.1 โรงเรียนวัดขนาบนาก</t>
  </si>
  <si>
    <t xml:space="preserve">     1.1.2 โรงเรียนวัดโคกมะม่วง</t>
  </si>
  <si>
    <t xml:space="preserve">      1.1.3 โรงเรียนบ้านนำทรัพย์</t>
  </si>
  <si>
    <t xml:space="preserve">     1.1.4 โรงเรียนบ้านบางตะลุมพอ</t>
  </si>
  <si>
    <t>1.2 อุดหนุนโครงการค่ายพัฒนาผู้นำเยาวชน</t>
  </si>
  <si>
    <t xml:space="preserve">      1.2.1 โรงเรียนวัดขนาบนาก</t>
  </si>
  <si>
    <t xml:space="preserve">      1.2.2 โรงเรียนวัดโคกมะม่วง</t>
  </si>
  <si>
    <t xml:space="preserve">     1.2.3 โรงเรียนบ้านนำทรัพย์</t>
  </si>
  <si>
    <t xml:space="preserve">      1.2.4 โรงเรียนบ้านบางตะลุมพอ</t>
  </si>
  <si>
    <t>1.3 อุดหนุนโครงการอาหารกลางวัน</t>
  </si>
  <si>
    <t xml:space="preserve">       1.3.1 โรงเรียนวัดขนาบนาก</t>
  </si>
  <si>
    <t xml:space="preserve">       1.3.2 โรงเรียนวัดโคกมะม่วง</t>
  </si>
  <si>
    <t xml:space="preserve">      1.3.3 โรงเรียนบ้านนำทรัพย์</t>
  </si>
  <si>
    <t xml:space="preserve">      1.3.4 โรงเรียนบ้านบางตะลุมพอ</t>
  </si>
  <si>
    <t>1.4 อุดหนุนโรงเรียนโครงการพัฒนาภาษาอังกฤษสู่อาเซี่ยน(ร.ร.บ้านนำทรัพย์)</t>
  </si>
  <si>
    <t>รวมงานระดับก่อนวัยเรียนและประถมศึกษา</t>
  </si>
  <si>
    <t>รวมแผนงานการศึกษา</t>
  </si>
  <si>
    <t>เงินอุดหนุนกิจการที่เป็นสาธารณประโยชน์</t>
  </si>
  <si>
    <t>1. อุดหนุนกิจการงานสาธารณสุข (อสม.)</t>
  </si>
  <si>
    <t>รวมงานบริการสาธารณสุขและงานสาธารณสุขอื่น</t>
  </si>
  <si>
    <t>รวมแผนงานสาธารณสุข</t>
  </si>
  <si>
    <t>แผนงานสังคมสงเคราะห์</t>
  </si>
  <si>
    <t>งานบริหารทั่วไปเกี่ยวกับสังคมสงเคราะห์</t>
  </si>
  <si>
    <t xml:space="preserve">    1.1 ค่าธรรมเนียมและค่าลงทะเบียน</t>
  </si>
  <si>
    <t xml:space="preserve">    1.2 เดินทางไปราชการ</t>
  </si>
  <si>
    <t>รวมงานบริหารทั่วไปเกี่ยวกับสังคมสงเคราะห์</t>
  </si>
  <si>
    <t>รวมแผนงานสังคมสงเคราะห์</t>
  </si>
  <si>
    <t>แผนงานเคหะและชุมชน</t>
  </si>
  <si>
    <t>งานบริหารทั่วไปเกี่ยวกับเคหะและชุมชน</t>
  </si>
  <si>
    <t>1.เงินเดือนพนักงาน</t>
  </si>
  <si>
    <t>3.เงินอื่น ๆ</t>
  </si>
  <si>
    <t>2. เงินเพิ่มต่างๆ ของพนักงานจ้าง</t>
  </si>
  <si>
    <t>2. รายจ่ายเกี่ยวเนื่องกับการปฏิบัติราชการที่ไม่เข้าลักษณะรายจ่ายหมวดอื่น</t>
  </si>
  <si>
    <t>2.วัสดุเชื้อเพลิงและหล่อลื่น</t>
  </si>
  <si>
    <t>3. วัสดุก่อสร้าง</t>
  </si>
  <si>
    <t xml:space="preserve">    3.1  วัสดุก่อสร้าง(จัดซื้อวัสดุก่อสร้าง เช่น ไม้ ปูนซิเมนต์ฯลฯ)</t>
  </si>
  <si>
    <t>4. วัสดุคอมพิวเตอร์</t>
  </si>
  <si>
    <t xml:space="preserve"> 1.ครุภัณฑ์การเกษตร</t>
  </si>
  <si>
    <t xml:space="preserve">    1.1 เครื่องสูบน้ำแบบจมน้ำขนาด 2 แรงม้า</t>
  </si>
  <si>
    <t xml:space="preserve">    1.2 เครื่องสูบน้ำชนิดหอยโข่ง 3 แรงม้า</t>
  </si>
  <si>
    <t>3. ครุภัณฑ์คอมพิวเตอร์</t>
  </si>
  <si>
    <t xml:space="preserve">    3.1เครื่องคอมพิวเตอร์โน๊ตบุ๊ค</t>
  </si>
  <si>
    <t>1. ค่าซ่อมแซมทรัพย์สินอื่นของ อบต.</t>
  </si>
  <si>
    <t>รวมงานบริหารทั่วไปเกี่ยวกับเคหะและชุมชน</t>
  </si>
  <si>
    <t>งานไฟฟ้าและถนน</t>
  </si>
  <si>
    <t>รวมงานไฟฟ้าและถนน</t>
  </si>
  <si>
    <t>รวมแผนงานเคหะและชุมชน</t>
  </si>
  <si>
    <t>แผนงานสร้างความเข้มแข็งของชุมชน</t>
  </si>
  <si>
    <t>งานส่งเสริมและสนับสนุนความเข้มแข็งชุมชน</t>
  </si>
  <si>
    <t>1.รายจ่ายเกี่ยวเนื่องกับการปฎิบัติราชการที่ไม่เข้าลักษณะรายจ่ายหมวดอื่น</t>
  </si>
  <si>
    <t xml:space="preserve">    1.1 โครงการส่งเสริมอาชีพและฝึกอบรมให้ประชาชน</t>
  </si>
  <si>
    <t xml:space="preserve">    1.2 โครงการจัดทำแผนพัฒนา อบต.</t>
  </si>
  <si>
    <t>รวมงานส่งเสริมและสนับสนุนความเข้มแข็งชุมชน</t>
  </si>
  <si>
    <t>รวมแผนงานสร้างความเข้มแข็งของชุมชน</t>
  </si>
  <si>
    <t>แผนงานการศาสนาวัฒนธรรมและนันทนาการ</t>
  </si>
  <si>
    <t>งานกีฬาและนันทนาการ</t>
  </si>
  <si>
    <t xml:space="preserve">    1.1 โครงการแข่งขันกีฬา-กรีฑาของโรงเรียนในตำบลและระหว่างตำบล</t>
  </si>
  <si>
    <t>1. วัสดุกีฬา</t>
  </si>
  <si>
    <t>รวมงานกีฬาและนันทนาการ</t>
  </si>
  <si>
    <t>งานศาสนาวัฒนธรรมท้องถิ่น</t>
  </si>
  <si>
    <t xml:space="preserve">    1.1 โครงการสืบสานภูมิปัญญาท้องถิ่น</t>
  </si>
  <si>
    <t xml:space="preserve">    1.2 โครงการจัดงานประเพณีลอยกระทง</t>
  </si>
  <si>
    <t>1.เงินอุดหนุนส่วนราชการ</t>
  </si>
  <si>
    <t xml:space="preserve">    1.1 อุดหนุนโครงการกิจกรรมแห่หมรับ</t>
  </si>
  <si>
    <t xml:space="preserve">    1.2 อุดหนุนโครงการจัดงานประเพณีมาฆบูชา</t>
  </si>
  <si>
    <t>รวมงานศาสนาวัฒนธรรมท้องถิ่น</t>
  </si>
  <si>
    <t>รวมแผนงานการศาสนาวัฒนธรรมและนันทนาการ</t>
  </si>
  <si>
    <t>แผนงานการเกษตร</t>
  </si>
  <si>
    <t>งานอนุรักษ์แหล่งน้ำและป่าไม้</t>
  </si>
  <si>
    <t>รวมงานอนุรักษ์แหล่งน้ำและป่าไม้</t>
  </si>
  <si>
    <t>รวมแผนงานเกษตร</t>
  </si>
  <si>
    <t>แผนงานการพาณิชย์</t>
  </si>
  <si>
    <t>งานกิจการประปา</t>
  </si>
  <si>
    <t>1. ค่าตอบแทนพนักงานจ้าง</t>
  </si>
  <si>
    <t>1.ค่าตอบแทนผู้ปฎิบัติราชการอันเป็นประโยชน์แก่ อปท.</t>
  </si>
  <si>
    <t>1.วัสดุก่อสร้าง</t>
  </si>
  <si>
    <t>1.ค่าไฟฟ้า</t>
  </si>
  <si>
    <t>รวมงานกิจการประปา</t>
  </si>
  <si>
    <t>รวมแผนงานการพาณิชย์</t>
  </si>
  <si>
    <t>แผนงานงบกลาง</t>
  </si>
  <si>
    <t>งานงบกลาง</t>
  </si>
  <si>
    <t>งบกลาง</t>
  </si>
  <si>
    <t>1.เบี้ยยังชีพผู้ป่วยเอดส์</t>
  </si>
  <si>
    <t>2.เงินสำรองจ่าย</t>
  </si>
  <si>
    <t>3.เงินสมทบกองทุนประกันสังคม</t>
  </si>
  <si>
    <t>4. รายจ่ายตามข้อผูกพัน</t>
  </si>
  <si>
    <t xml:space="preserve">    4.3 เงินสมทบกองทุนระบบหลักประกันสุขภาพ</t>
  </si>
  <si>
    <t xml:space="preserve">    4.4 เงินสมทบเศรษฐกิจชุมชน</t>
  </si>
  <si>
    <t>บำเหน็จบำนาญ</t>
  </si>
  <si>
    <t>1. สมทบกองทุนบำเหน็จ บำนาญข้าราชการส่วนท้องถิ่น(กบท.)</t>
  </si>
  <si>
    <t>รวมงานงบกลาง</t>
  </si>
  <si>
    <t>รวมแผนงานงบกลาง</t>
  </si>
  <si>
    <t>รวมทั้งสิ้นทุกแผนงาน</t>
  </si>
  <si>
    <t xml:space="preserve">   3.7 โครงการคุณธรรมจริยธรรม</t>
  </si>
  <si>
    <t>1.ครุภัณฑ์งานบ้านงานครัว</t>
  </si>
  <si>
    <t>2. ครุภัณฑ์คอมพิวเตอร์</t>
  </si>
  <si>
    <t xml:space="preserve">    1.1 เครื่องพิมพ์แบบฉีดหมึก(Injet)</t>
  </si>
  <si>
    <t xml:space="preserve">    2.4 โครงการประชาสัมพันธ์การเสียภาษี</t>
  </si>
  <si>
    <t>2.ครุภัณฑ์คอมพิวเตอร์</t>
  </si>
  <si>
    <t xml:space="preserve">    2.1 เครื่องพิมพ์ชนิด Dot Matrix Printer</t>
  </si>
  <si>
    <t xml:space="preserve">    2.2 เครื่องพิมพ์ แบบฉีดหมึก (inkjet)</t>
  </si>
  <si>
    <t xml:space="preserve">    1.1 ตู้เก็บเอกสารแบบติดฝาผนัง</t>
  </si>
  <si>
    <t xml:space="preserve">    2.1 โครงการเสริมสร้างศักยภาพชุมชนด้านการป้องกันและบรรเทาสาธารณภัย</t>
  </si>
  <si>
    <t>1.ครุภัณฑ์ไฟฟ้าและวิทยุ</t>
  </si>
  <si>
    <t>1.ครุภัณฑ์การศึกษา</t>
  </si>
  <si>
    <t>แผนงานสาธารณสุข</t>
  </si>
  <si>
    <t>งานบริการสาธารณสุขอละงานสาธารณสุขอื่น</t>
  </si>
  <si>
    <t>3.2เครื่องพิมพ์ชนิดเลเซอร์</t>
  </si>
  <si>
    <t>3.3เครื่องสำรองไฟ ขนาด 800 VA</t>
  </si>
  <si>
    <t>1.อาคารต่างๆ</t>
  </si>
  <si>
    <t>1.1โครงการปรับปรุงอาคาร ศพด. บ้านขนาบนาก(หลังเก่า)</t>
  </si>
  <si>
    <t>2. ค่าก่อสร้างสาธารณูปโภค</t>
  </si>
  <si>
    <t>2.2 โครงการก่อสร้างถนน คสล.สายบ้านหนองลาน ม.4</t>
  </si>
  <si>
    <t>2.1 โครงการก่อสร้างถนน คสล.สายถนนหัวป่าขลู ม.2</t>
  </si>
  <si>
    <t>2.3 โครงการก่อสร้างถนน คสล.จากสะพาน ม.3-บ้านนางล้วน ม.5</t>
  </si>
  <si>
    <t>2.4 โครงการก่อสร้างถนน คสล. เชื่อมต่อถนนบ้านเกาะฝ้ายนายรี-บ้านนายเจียม ม.7</t>
  </si>
  <si>
    <t>2.5 โครงการก่อสร้างถนน คสล.บ้านางเทียบ-ตลาดตะลุมพอ ม.8</t>
  </si>
  <si>
    <t>2.6 โครงการติดตั้งชุดโคมไฟฟ้าสาธารณะ ม.7</t>
  </si>
  <si>
    <t xml:space="preserve">    1.3โครงการแข่งเรือเพียว</t>
  </si>
  <si>
    <t xml:space="preserve">    1.4 โครงการจัดงานวันกตัญญู</t>
  </si>
  <si>
    <t xml:space="preserve">    1.5 โครงการจัดงานประเพณีเข้าพรรษา</t>
  </si>
  <si>
    <t xml:space="preserve">    1.6 โครงการจัดงานประเพณีชักพระ</t>
  </si>
  <si>
    <t xml:space="preserve">   1.7 ค่าใช้จ่ายเกี่ยวกับการจัดงานต่างๆ ของทางราชการ</t>
  </si>
  <si>
    <t xml:space="preserve">    1.1 โครงการส่งเสริมกลุ่มประมงชายฝั่ง</t>
  </si>
  <si>
    <t>1.1โครงการขยายเขตระบบจำหน่าย พาดสายระบบไฟฟ้าสาธารณะ ม.7</t>
  </si>
  <si>
    <t>1.2โครงการติดตั้งมิเตอร์ไฟฟ้า</t>
  </si>
  <si>
    <t>3.ค่าบำรุงและรักษาปรับปรุงครุภัณฑ์</t>
  </si>
  <si>
    <t xml:space="preserve">  1.5 ต้นไม้ บ้านสไลด์เดอร์</t>
  </si>
  <si>
    <t xml:space="preserve">  1.4 กระดานลื่นชิงช้าชุปเปอร์ซู๊ด</t>
  </si>
  <si>
    <t xml:space="preserve">  1.3 กระดานลื่นหมีน้อยขอซู๊ด</t>
  </si>
  <si>
    <t xml:space="preserve">  1.2 กระดานลื่นชิงช้าน้อยโยนห่วงขอซู๊ด</t>
  </si>
  <si>
    <t xml:space="preserve">  1.1 อุโมงค์หนอนหลากสี</t>
  </si>
  <si>
    <t xml:space="preserve">  1.6 ชุดบ้านเล็ก 2 ชั้นผจญภัย</t>
  </si>
  <si>
    <t xml:space="preserve">  1.7 บ่อบอลหมีแสนซน</t>
  </si>
  <si>
    <t xml:space="preserve">            1.9  ค่าธรรมเนียมการตรวจแบบแปลน</t>
  </si>
  <si>
    <t xml:space="preserve">    12.  ค่าภาคหลวงปิโตรเลียม</t>
  </si>
  <si>
    <t>7.  ฟื้นฟูยาเสพติด</t>
  </si>
  <si>
    <t>8.ค่าเล่าเรียนบุตร</t>
  </si>
  <si>
    <t>9.สนับสนุนบริการสาธารณสุข</t>
  </si>
  <si>
    <t>ตั้งแต่วันที่ 1  ตุลาคม 2558 - 31 ธันวาคม 2558</t>
  </si>
  <si>
    <t xml:space="preserve">      (นางสาวกรรณิการ์  ณ นคร )                   (นางมัลลิกา  ศรีอินทร์)                   (นายณัฏภัทร  อ่อนศรีทอง)    </t>
  </si>
  <si>
    <t xml:space="preserve">                         ผู้อำนวยการกองคลัง</t>
  </si>
  <si>
    <t xml:space="preserve">                 นักวิชาการคลัง  รักษาราชการแทน           ปลัดองค์การบริหารส่วนตำบล       นายกองค์การบริหารส่วนตำบลขนาบนาก</t>
  </si>
  <si>
    <t>7. ฟื้นฟูยาเสพติด</t>
  </si>
  <si>
    <t xml:space="preserve">4. เงินอุดหนุนถนน คสล.  หมู่ 3 </t>
  </si>
  <si>
    <t>ตั้งแต่วันที่ 1 มกราคม 2559 - 31 มีนาคม 2559</t>
  </si>
  <si>
    <t xml:space="preserve">                 นักวิชาการคลัง  รักษาราชการแทน        ปลัดองค์การบริหารส่วนตำบล       นายกองค์การบริหารส่วนตำบลขนาบนาก</t>
  </si>
  <si>
    <t xml:space="preserve">             (นางสาวกรรณิการ์  ณ นคร )                  (นางมัลลิกา  ศรีอินทร์)                       (นายณัฏภัทร  อ่อนศรีทอง)    </t>
  </si>
  <si>
    <t xml:space="preserve">             นักวิชาการคลัง  รักษาราชการแทน           ปลัดองค์การบริหารส่วนตำบล       นายกองค์การบริหารส่วนตำบลขนาบนาก</t>
  </si>
  <si>
    <t xml:space="preserve">      (นางสาวกรรณิการ์  ณ นคร )                      (นางมัลลิกา  ศรีอินทร์)                          (นายณัฏภัทร  อ่อนศรีทอง)    </t>
  </si>
  <si>
    <t xml:space="preserve">  2.3 อุดหนุนโครงการงานรัฐพิธี(พระปิยะมหาราชเจ้า) </t>
  </si>
  <si>
    <t xml:space="preserve">  2.1 อุดหนุนโครงการจัดงานพระราชพิธี(5 ธันวามหาราช )</t>
  </si>
  <si>
    <t xml:space="preserve">  2.2 อุดหนุนโครงการจัดงานพระราชพิธี(12 สิงหามหาราชินี )</t>
  </si>
  <si>
    <t xml:space="preserve">  2.1 อุดหนุนโครงการจัดงานพระราชพิธี(5 ธันวามหาราช)</t>
  </si>
  <si>
    <t xml:space="preserve">  2.2 อุดหนุนโครงการจัดงานพระราชพิธี(12 สิงหามหาราชินี)</t>
  </si>
  <si>
    <t xml:space="preserve">                      </t>
  </si>
  <si>
    <t xml:space="preserve">(นางรัชฎาภรณ์  จันแก้ว )                  (นายเสนอ  ตรีจุ้ย)                           (นายณัฏภัทร  อ่อนศรีทอง)    </t>
  </si>
  <si>
    <t xml:space="preserve">                              ผู้อำนวยการกองคลัง             ปลัดองค์การบริหารส่วนตำบล       นายกองค์การบริหารส่วนตำบลขนาบนาก</t>
  </si>
  <si>
    <t>ตั้งแต่วันที่ 1 เมษายน 2559 - 30 มิถุนายน 2559</t>
  </si>
  <si>
    <t xml:space="preserve">    3.5 โครงการพัฒนาศักยภาพบุคลากรของ อบต.</t>
  </si>
  <si>
    <t xml:space="preserve">    3.7 โครงการคุณธรรมจริยธรรม</t>
  </si>
  <si>
    <t xml:space="preserve">     2.3 โครงการปรับปรุงแผนที่ภาษีและทะเบียนทรัพย์สินฯ</t>
  </si>
  <si>
    <t xml:space="preserve">     2.4 โครงการประชาสัมพันธ์การเสียภาษี</t>
  </si>
  <si>
    <t xml:space="preserve">     1.2.2 ค่าอาหารกลางวัน</t>
  </si>
  <si>
    <t xml:space="preserve">      1.2.3 โรงเรียนบ้านนำทรัพย์</t>
  </si>
  <si>
    <t xml:space="preserve">      1.3.1 โรงเรียนวัดขนาบนาก</t>
  </si>
  <si>
    <t xml:space="preserve">      1.3.2 โรงเรียนวัดโคกมะม่วง</t>
  </si>
  <si>
    <t xml:space="preserve">      1.1.1 โรงเรียนวัดขนาบนาก</t>
  </si>
  <si>
    <t xml:space="preserve">      1.1.2 โรงเรียนวัดโคกมะม่วง</t>
  </si>
  <si>
    <t xml:space="preserve">      1.1.4 โรงเรียนบ้านบางตะลุมพอ</t>
  </si>
  <si>
    <t xml:space="preserve">    2.3 เครื่องสำรองไฟ ขนาด 800 VA</t>
  </si>
  <si>
    <t xml:space="preserve">    2.1 เครื่องคอมพิวเตอร์โน๊ตบุ๊ค</t>
  </si>
  <si>
    <t xml:space="preserve">    2.2 เครื่องพิมพ์ชนิดเลเซอร์</t>
  </si>
  <si>
    <t xml:space="preserve">    3.1วัสดุก่อสร้าง(จัดซื้อวัสดุก่อสร้าง เช่น ไม้ ปูนซิเมนต์ฯลฯ)</t>
  </si>
  <si>
    <t xml:space="preserve">    1.1โครงการปรับปรุงอาคาร ศพด. บ้านขนาบนาก(หลังเก่า)</t>
  </si>
  <si>
    <t xml:space="preserve">   2.1 โครงการก่อสร้างถนน คสล.สายถนนหัวป่าขลู ม.2</t>
  </si>
  <si>
    <t xml:space="preserve">   2.2 โครงการก่อสร้างถนน คสล.สายบ้านหนองลาน ม.4</t>
  </si>
  <si>
    <t xml:space="preserve">   2.3 โครงการก่อสร้างถนน คสล.จากสะพาน ม.3-บ้านนางล้วน ม.5</t>
  </si>
  <si>
    <t xml:space="preserve">   2.4 โครงการก่อสร้างถนน คสล. เชื่อมต่อถนนบ้านเกาะฝ้ายนายรี-บ้านนายเจียม ม.7</t>
  </si>
  <si>
    <t xml:space="preserve">   2.5 โครงการก่อสร้างถนน คสล.บ้านางเทียบ-ตลาดตะลุมพอ ม.8</t>
  </si>
  <si>
    <t xml:space="preserve">   2.6 โครงการติดตั้งชุดโคมไฟฟ้าสาธารณะ ม.7</t>
  </si>
  <si>
    <t xml:space="preserve">   1.1โครงการขยายเขตระบบจำหน่าย พาดสายระบบไฟฟ้าสาธารณะ ม.7</t>
  </si>
  <si>
    <t xml:space="preserve">   1.2โครงการติดตั้งมิเตอร์ไฟฟ้า</t>
  </si>
  <si>
    <t xml:space="preserve">    1.7 ค่าใช้จ่ายเกี่ยวกับการจัดงานต่างๆ ของทางราชการ</t>
  </si>
  <si>
    <t xml:space="preserve">    4.1 เงินสมทบกองทุนระบบหลักประกันสุขภาพ</t>
  </si>
  <si>
    <t xml:space="preserve">    4.2 เงินสมทบเศรษฐกิจชุมชน</t>
  </si>
  <si>
    <t>3. เงินอื่น ๆ</t>
  </si>
  <si>
    <t>1. ครุภัณฑ์ไฟฟ้าและวิทยุ</t>
  </si>
  <si>
    <t xml:space="preserve">    2.1โครงการเสริมสร้างศักยภาพชุมชนด้านการป้องกันและบรรเทาสาธารณภัย</t>
  </si>
  <si>
    <t xml:space="preserve">    2.1 เครื่องพิมพ์แบบฉีดหมึก(Injet)</t>
  </si>
  <si>
    <t>3. เงินอื่นๆ</t>
  </si>
  <si>
    <t>8. ค่าเล่าเรียนบุตร</t>
  </si>
  <si>
    <t>9. สนับสนุนบริการสาธารณสุข</t>
  </si>
  <si>
    <t>3. เงินเดือนครูศูนย์พัฒนาเด็กเล็ก</t>
  </si>
  <si>
    <t>2. เงินสนับสนุนเบี้ยยังชีพคนพิการ</t>
  </si>
  <si>
    <t>1. เงินสนับสนุนเบี้ยยังชีพคนชรา</t>
  </si>
  <si>
    <t>2. รายจ่ายเกี่ยวกับการรับรองและพิธีการ</t>
  </si>
  <si>
    <t>1.วัสดุสำนักงาน</t>
  </si>
  <si>
    <t>2.วัสดุไฟฟ้าและวิทยุ</t>
  </si>
  <si>
    <t>3.วัสดุงานบ้านงานครัว</t>
  </si>
  <si>
    <t>4.วัสดุยานพาหนะและขนส่ง</t>
  </si>
  <si>
    <t>5.วัสดุเชื้อเพลิงและหล่อลื่น</t>
  </si>
  <si>
    <t>6.วัสดุโฆษณาและเผยแพร่</t>
  </si>
  <si>
    <t>ตั้งแต่วันที่ 1 กรกฎาคม 2559 - 30 กันยายน 2559</t>
  </si>
  <si>
    <t xml:space="preserve">          (นางรัชฎาภรณ์  จันแก้ว)                    (นายเสนอ  ตรีจุ้ย)                             (นายณัฏภัทร  อ่อนศรีทอง)    </t>
  </si>
  <si>
    <t>1. วัสดุการเกษตร</t>
  </si>
  <si>
    <t xml:space="preserve">   และโครงการติดตั้งมิเตอร์ไฟฟ้า</t>
  </si>
  <si>
    <t xml:space="preserve">             (นางรัชฎาภรณ์  จันแก้ว )                  (นายเสนอ  ตรีจุ้ย)                               (นายณัฏภัทร  อ่อนศรีทอง)    </t>
  </si>
  <si>
    <t xml:space="preserve">             (นางรัชฎาภรณ์  จันแก้ว)                  (นายเสนอ  ตรีจุ้ย)                               (นายณัฏภัทร  อ่อนศรีทอง)   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</si>
</sst>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(* #,##0.00_);_(* \(#,##0.00\);_(* &quot;-&quot;??_);_(@_)"/>
    <numFmt numFmtId="188" formatCode="_-* #,##0.0_-;\-* #,##0.0_-;_-* &quot;-&quot;?_-;_-@_-"/>
    <numFmt numFmtId="189" formatCode="_-* #,##0.00_-;\-* #,##0.00_-;_-* &quot;-&quot;_-;_-@_-"/>
  </numFmts>
  <fonts count="10">
    <font>
      <sz val="10"/>
      <name val="Arial"/>
    </font>
    <font>
      <b/>
      <sz val="14"/>
      <name val="Angsana New"/>
      <family val="1"/>
    </font>
    <font>
      <sz val="14"/>
      <name val="Angsana New"/>
      <family val="1"/>
    </font>
    <font>
      <sz val="10"/>
      <name val="Arial"/>
      <family val="2"/>
    </font>
    <font>
      <sz val="14"/>
      <color theme="1"/>
      <name val="Angsana New"/>
      <family val="1"/>
    </font>
    <font>
      <b/>
      <sz val="14"/>
      <color rgb="FFFF0000"/>
      <name val="Angsana New"/>
      <family val="1"/>
    </font>
    <font>
      <sz val="14"/>
      <color rgb="FFFF0000"/>
      <name val="Angsana New"/>
      <family val="1"/>
    </font>
    <font>
      <b/>
      <sz val="14"/>
      <color theme="3"/>
      <name val="Angsana New"/>
      <family val="1"/>
    </font>
    <font>
      <sz val="14"/>
      <color theme="3"/>
      <name val="Angsana New"/>
      <family val="1"/>
    </font>
    <font>
      <b/>
      <sz val="14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3" fillId="0" borderId="0" applyFont="0" applyFill="0" applyBorder="0" applyAlignment="0" applyProtection="0"/>
    <xf numFmtId="0" fontId="3" fillId="0" borderId="0"/>
  </cellStyleXfs>
  <cellXfs count="270">
    <xf numFmtId="0" fontId="0" fillId="0" borderId="0" xfId="0"/>
    <xf numFmtId="0" fontId="2" fillId="0" borderId="0" xfId="0" applyFont="1"/>
    <xf numFmtId="0" fontId="1" fillId="0" borderId="7" xfId="0" applyFont="1" applyBorder="1"/>
    <xf numFmtId="0" fontId="2" fillId="0" borderId="7" xfId="0" applyFont="1" applyBorder="1"/>
    <xf numFmtId="0" fontId="2" fillId="0" borderId="8" xfId="0" applyFont="1" applyBorder="1"/>
    <xf numFmtId="3" fontId="2" fillId="0" borderId="0" xfId="0" applyNumberFormat="1" applyFont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2" fillId="0" borderId="9" xfId="0" applyFont="1" applyBorder="1"/>
    <xf numFmtId="0" fontId="1" fillId="0" borderId="13" xfId="0" applyFont="1" applyBorder="1" applyAlignment="1">
      <alignment horizontal="center"/>
    </xf>
    <xf numFmtId="0" fontId="2" fillId="0" borderId="0" xfId="0" applyFont="1" applyBorder="1"/>
    <xf numFmtId="0" fontId="1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2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" fillId="0" borderId="19" xfId="0" applyFont="1" applyBorder="1"/>
    <xf numFmtId="0" fontId="1" fillId="0" borderId="12" xfId="0" applyFont="1" applyBorder="1"/>
    <xf numFmtId="0" fontId="2" fillId="0" borderId="12" xfId="0" applyFont="1" applyBorder="1"/>
    <xf numFmtId="0" fontId="5" fillId="0" borderId="8" xfId="0" applyFont="1" applyBorder="1" applyAlignment="1">
      <alignment horizontal="center"/>
    </xf>
    <xf numFmtId="188" fontId="2" fillId="0" borderId="0" xfId="0" applyNumberFormat="1" applyFont="1"/>
    <xf numFmtId="0" fontId="5" fillId="0" borderId="8" xfId="0" applyFont="1" applyBorder="1"/>
    <xf numFmtId="0" fontId="1" fillId="0" borderId="0" xfId="0" applyFont="1"/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15" xfId="0" applyFont="1" applyFill="1" applyBorder="1" applyAlignment="1">
      <alignment horizontal="left" vertical="center"/>
    </xf>
    <xf numFmtId="0" fontId="1" fillId="0" borderId="0" xfId="0" applyFont="1" applyBorder="1"/>
    <xf numFmtId="0" fontId="1" fillId="0" borderId="12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0" xfId="0" applyFont="1"/>
    <xf numFmtId="0" fontId="8" fillId="0" borderId="0" xfId="0" applyFont="1"/>
    <xf numFmtId="0" fontId="1" fillId="0" borderId="9" xfId="0" applyFont="1" applyBorder="1"/>
    <xf numFmtId="0" fontId="7" fillId="0" borderId="8" xfId="0" applyFont="1" applyBorder="1" applyAlignment="1">
      <alignment horizontal="center"/>
    </xf>
    <xf numFmtId="0" fontId="8" fillId="0" borderId="8" xfId="0" applyFont="1" applyBorder="1"/>
    <xf numFmtId="0" fontId="1" fillId="3" borderId="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6" fillId="0" borderId="8" xfId="0" applyFont="1" applyBorder="1"/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8" fillId="0" borderId="19" xfId="0" applyFont="1" applyBorder="1"/>
    <xf numFmtId="0" fontId="2" fillId="0" borderId="26" xfId="0" applyFont="1" applyBorder="1"/>
    <xf numFmtId="0" fontId="1" fillId="0" borderId="27" xfId="0" applyFont="1" applyBorder="1"/>
    <xf numFmtId="0" fontId="6" fillId="0" borderId="0" xfId="0" applyFont="1" applyBorder="1"/>
    <xf numFmtId="0" fontId="2" fillId="0" borderId="18" xfId="0" applyFont="1" applyBorder="1"/>
    <xf numFmtId="0" fontId="5" fillId="0" borderId="12" xfId="0" applyFont="1" applyBorder="1" applyAlignment="1">
      <alignment horizontal="center"/>
    </xf>
    <xf numFmtId="0" fontId="6" fillId="0" borderId="21" xfId="0" applyFont="1" applyBorder="1"/>
    <xf numFmtId="0" fontId="7" fillId="0" borderId="12" xfId="0" applyFont="1" applyBorder="1" applyAlignment="1">
      <alignment horizontal="center"/>
    </xf>
    <xf numFmtId="0" fontId="8" fillId="0" borderId="21" xfId="0" applyFont="1" applyBorder="1"/>
    <xf numFmtId="0" fontId="1" fillId="0" borderId="19" xfId="0" applyFont="1" applyBorder="1"/>
    <xf numFmtId="0" fontId="8" fillId="0" borderId="0" xfId="0" applyFont="1" applyBorder="1"/>
    <xf numFmtId="0" fontId="6" fillId="0" borderId="12" xfId="0" applyFont="1" applyBorder="1"/>
    <xf numFmtId="0" fontId="7" fillId="0" borderId="12" xfId="0" applyFont="1" applyBorder="1"/>
    <xf numFmtId="0" fontId="2" fillId="0" borderId="29" xfId="0" applyFont="1" applyBorder="1"/>
    <xf numFmtId="0" fontId="5" fillId="0" borderId="19" xfId="0" applyFont="1" applyBorder="1" applyAlignment="1">
      <alignment horizontal="center"/>
    </xf>
    <xf numFmtId="0" fontId="6" fillId="0" borderId="19" xfId="0" applyFont="1" applyBorder="1"/>
    <xf numFmtId="0" fontId="2" fillId="0" borderId="3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2" fillId="0" borderId="15" xfId="0" applyFont="1" applyBorder="1"/>
    <xf numFmtId="0" fontId="2" fillId="0" borderId="32" xfId="0" applyFont="1" applyBorder="1"/>
    <xf numFmtId="0" fontId="9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/>
    <xf numFmtId="0" fontId="1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189" fontId="2" fillId="0" borderId="7" xfId="0" applyNumberFormat="1" applyFont="1" applyBorder="1" applyAlignment="1">
      <alignment horizontal="center"/>
    </xf>
    <xf numFmtId="189" fontId="2" fillId="0" borderId="8" xfId="1" applyNumberFormat="1" applyFont="1" applyBorder="1" applyAlignment="1">
      <alignment horizontal="center"/>
    </xf>
    <xf numFmtId="189" fontId="2" fillId="0" borderId="9" xfId="0" applyNumberFormat="1" applyFont="1" applyBorder="1" applyAlignment="1">
      <alignment horizontal="center"/>
    </xf>
    <xf numFmtId="189" fontId="1" fillId="0" borderId="14" xfId="0" applyNumberFormat="1" applyFont="1" applyBorder="1" applyAlignment="1">
      <alignment horizontal="center"/>
    </xf>
    <xf numFmtId="189" fontId="2" fillId="0" borderId="12" xfId="0" applyNumberFormat="1" applyFont="1" applyBorder="1" applyAlignment="1">
      <alignment horizontal="center"/>
    </xf>
    <xf numFmtId="189" fontId="2" fillId="0" borderId="8" xfId="0" applyNumberFormat="1" applyFont="1" applyBorder="1" applyAlignment="1">
      <alignment horizontal="center"/>
    </xf>
    <xf numFmtId="189" fontId="2" fillId="3" borderId="9" xfId="0" applyNumberFormat="1" applyFont="1" applyFill="1" applyBorder="1" applyAlignment="1">
      <alignment horizontal="center"/>
    </xf>
    <xf numFmtId="189" fontId="1" fillId="0" borderId="14" xfId="0" applyNumberFormat="1" applyFont="1" applyBorder="1" applyAlignment="1"/>
    <xf numFmtId="189" fontId="2" fillId="0" borderId="8" xfId="0" applyNumberFormat="1" applyFont="1" applyBorder="1" applyAlignment="1">
      <alignment horizontal="right"/>
    </xf>
    <xf numFmtId="189" fontId="2" fillId="0" borderId="9" xfId="0" applyNumberFormat="1" applyFont="1" applyBorder="1" applyAlignment="1">
      <alignment horizontal="right"/>
    </xf>
    <xf numFmtId="189" fontId="1" fillId="0" borderId="14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center"/>
    </xf>
    <xf numFmtId="189" fontId="2" fillId="0" borderId="15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189" fontId="2" fillId="0" borderId="29" xfId="0" applyNumberFormat="1" applyFont="1" applyBorder="1" applyAlignment="1">
      <alignment horizontal="center"/>
    </xf>
    <xf numFmtId="189" fontId="2" fillId="0" borderId="25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 horizontal="center"/>
    </xf>
    <xf numFmtId="189" fontId="1" fillId="0" borderId="9" xfId="0" applyNumberFormat="1" applyFont="1" applyBorder="1" applyAlignment="1">
      <alignment horizontal="right"/>
    </xf>
    <xf numFmtId="189" fontId="4" fillId="0" borderId="9" xfId="0" applyNumberFormat="1" applyFont="1" applyBorder="1" applyAlignment="1">
      <alignment horizontal="center"/>
    </xf>
    <xf numFmtId="189" fontId="1" fillId="0" borderId="16" xfId="0" applyNumberFormat="1" applyFont="1" applyBorder="1"/>
    <xf numFmtId="189" fontId="1" fillId="0" borderId="9" xfId="0" applyNumberFormat="1" applyFont="1" applyBorder="1"/>
    <xf numFmtId="189" fontId="1" fillId="0" borderId="13" xfId="0" applyNumberFormat="1" applyFont="1" applyBorder="1"/>
    <xf numFmtId="189" fontId="1" fillId="0" borderId="14" xfId="0" applyNumberFormat="1" applyFont="1" applyBorder="1"/>
    <xf numFmtId="189" fontId="1" fillId="0" borderId="12" xfId="0" applyNumberFormat="1" applyFont="1" applyBorder="1" applyAlignment="1">
      <alignment horizont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8" xfId="0" quotePrefix="1" applyNumberFormat="1" applyFont="1" applyBorder="1" applyAlignment="1">
      <alignment horizontal="center"/>
    </xf>
    <xf numFmtId="189" fontId="1" fillId="0" borderId="14" xfId="1" applyNumberFormat="1" applyFont="1" applyBorder="1" applyAlignment="1"/>
    <xf numFmtId="189" fontId="2" fillId="0" borderId="9" xfId="0" applyNumberFormat="1" applyFont="1" applyBorder="1" applyAlignment="1">
      <alignment horizontal="right" vertical="center"/>
    </xf>
    <xf numFmtId="189" fontId="1" fillId="0" borderId="14" xfId="0" applyNumberFormat="1" applyFont="1" applyBorder="1" applyAlignment="1">
      <alignment horizontal="right" vertical="center"/>
    </xf>
    <xf numFmtId="189" fontId="2" fillId="0" borderId="12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center"/>
    </xf>
    <xf numFmtId="189" fontId="2" fillId="0" borderId="14" xfId="0" applyNumberFormat="1" applyFont="1" applyBorder="1"/>
    <xf numFmtId="189" fontId="5" fillId="0" borderId="17" xfId="0" applyNumberFormat="1" applyFont="1" applyBorder="1"/>
    <xf numFmtId="189" fontId="2" fillId="0" borderId="0" xfId="0" applyNumberFormat="1" applyFont="1" applyBorder="1" applyAlignment="1">
      <alignment horizontal="center"/>
    </xf>
    <xf numFmtId="189" fontId="2" fillId="0" borderId="9" xfId="0" quotePrefix="1" applyNumberFormat="1" applyFont="1" applyBorder="1" applyAlignment="1">
      <alignment horizontal="right"/>
    </xf>
    <xf numFmtId="189" fontId="2" fillId="0" borderId="12" xfId="0" quotePrefix="1" applyNumberFormat="1" applyFont="1" applyBorder="1" applyAlignment="1">
      <alignment horizontal="right"/>
    </xf>
    <xf numFmtId="189" fontId="2" fillId="0" borderId="8" xfId="0" quotePrefix="1" applyNumberFormat="1" applyFont="1" applyBorder="1" applyAlignment="1">
      <alignment horizontal="right"/>
    </xf>
    <xf numFmtId="189" fontId="2" fillId="3" borderId="8" xfId="0" applyNumberFormat="1" applyFont="1" applyFill="1" applyBorder="1" applyAlignment="1">
      <alignment horizontal="right" vertical="center"/>
    </xf>
    <xf numFmtId="189" fontId="1" fillId="0" borderId="8" xfId="0" applyNumberFormat="1" applyFont="1" applyBorder="1" applyAlignment="1">
      <alignment horizontal="right"/>
    </xf>
    <xf numFmtId="189" fontId="2" fillId="0" borderId="12" xfId="0" applyNumberFormat="1" applyFont="1" applyBorder="1" applyAlignment="1"/>
    <xf numFmtId="189" fontId="2" fillId="0" borderId="9" xfId="0" applyNumberFormat="1" applyFont="1" applyBorder="1" applyAlignment="1"/>
    <xf numFmtId="189" fontId="7" fillId="0" borderId="16" xfId="0" quotePrefix="1" applyNumberFormat="1" applyFont="1" applyBorder="1" applyAlignment="1">
      <alignment horizontal="center"/>
    </xf>
    <xf numFmtId="189" fontId="2" fillId="0" borderId="8" xfId="0" applyNumberFormat="1" applyFont="1" applyBorder="1"/>
    <xf numFmtId="189" fontId="1" fillId="0" borderId="12" xfId="0" applyNumberFormat="1" applyFont="1" applyBorder="1" applyAlignment="1">
      <alignment horizontal="right"/>
    </xf>
    <xf numFmtId="189" fontId="2" fillId="0" borderId="15" xfId="0" applyNumberFormat="1" applyFont="1" applyBorder="1" applyAlignment="1">
      <alignment horizontal="right"/>
    </xf>
    <xf numFmtId="189" fontId="2" fillId="0" borderId="17" xfId="0" applyNumberFormat="1" applyFont="1" applyBorder="1" applyAlignment="1">
      <alignment horizontal="right"/>
    </xf>
    <xf numFmtId="189" fontId="1" fillId="0" borderId="10" xfId="0" applyNumberFormat="1" applyFont="1" applyBorder="1"/>
    <xf numFmtId="189" fontId="7" fillId="0" borderId="17" xfId="0" applyNumberFormat="1" applyFont="1" applyBorder="1"/>
    <xf numFmtId="189" fontId="1" fillId="3" borderId="12" xfId="0" applyNumberFormat="1" applyFont="1" applyFill="1" applyBorder="1" applyAlignment="1">
      <alignment horizontal="center"/>
    </xf>
    <xf numFmtId="189" fontId="1" fillId="0" borderId="9" xfId="0" applyNumberFormat="1" applyFont="1" applyBorder="1" applyAlignment="1">
      <alignment horizontal="center"/>
    </xf>
    <xf numFmtId="189" fontId="1" fillId="0" borderId="2" xfId="0" applyNumberFormat="1" applyFont="1" applyBorder="1"/>
    <xf numFmtId="189" fontId="5" fillId="0" borderId="14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right"/>
    </xf>
    <xf numFmtId="189" fontId="1" fillId="3" borderId="14" xfId="0" applyNumberFormat="1" applyFont="1" applyFill="1" applyBorder="1" applyAlignment="1">
      <alignment horizontal="right" vertical="center"/>
    </xf>
    <xf numFmtId="189" fontId="2" fillId="0" borderId="12" xfId="0" applyNumberFormat="1" applyFont="1" applyBorder="1"/>
    <xf numFmtId="189" fontId="2" fillId="0" borderId="9" xfId="0" applyNumberFormat="1" applyFont="1" applyBorder="1"/>
    <xf numFmtId="189" fontId="2" fillId="0" borderId="14" xfId="1" applyNumberFormat="1" applyFont="1" applyBorder="1"/>
    <xf numFmtId="189" fontId="2" fillId="0" borderId="19" xfId="0" applyNumberFormat="1" applyFont="1" applyBorder="1" applyAlignment="1">
      <alignment horizontal="right"/>
    </xf>
    <xf numFmtId="189" fontId="1" fillId="0" borderId="14" xfId="0" quotePrefix="1" applyNumberFormat="1" applyFont="1" applyBorder="1" applyAlignment="1">
      <alignment horizontal="right"/>
    </xf>
    <xf numFmtId="189" fontId="5" fillId="0" borderId="17" xfId="0" quotePrefix="1" applyNumberFormat="1" applyFont="1" applyBorder="1" applyAlignment="1">
      <alignment horizontal="right"/>
    </xf>
    <xf numFmtId="189" fontId="7" fillId="0" borderId="17" xfId="0" applyNumberFormat="1" applyFont="1" applyBorder="1" applyAlignment="1">
      <alignment horizontal="right"/>
    </xf>
    <xf numFmtId="189" fontId="7" fillId="0" borderId="12" xfId="0" applyNumberFormat="1" applyFont="1" applyBorder="1" applyAlignment="1">
      <alignment horizontal="right"/>
    </xf>
    <xf numFmtId="189" fontId="7" fillId="0" borderId="15" xfId="0" applyNumberFormat="1" applyFont="1" applyBorder="1" applyAlignment="1">
      <alignment horizontal="right"/>
    </xf>
    <xf numFmtId="189" fontId="1" fillId="0" borderId="8" xfId="0" applyNumberFormat="1" applyFont="1" applyBorder="1" applyAlignment="1">
      <alignment horizontal="center"/>
    </xf>
    <xf numFmtId="189" fontId="1" fillId="0" borderId="15" xfId="1" applyNumberFormat="1" applyFont="1" applyBorder="1" applyAlignment="1">
      <alignment horizontal="center"/>
    </xf>
    <xf numFmtId="189" fontId="2" fillId="0" borderId="12" xfId="0" quotePrefix="1" applyNumberFormat="1" applyFont="1" applyBorder="1" applyAlignment="1">
      <alignment horizontal="center"/>
    </xf>
    <xf numFmtId="189" fontId="5" fillId="0" borderId="16" xfId="0" applyNumberFormat="1" applyFont="1" applyBorder="1"/>
    <xf numFmtId="189" fontId="1" fillId="0" borderId="0" xfId="0" applyNumberFormat="1" applyFont="1" applyBorder="1" applyAlignment="1">
      <alignment horizontal="right"/>
    </xf>
    <xf numFmtId="189" fontId="1" fillId="0" borderId="8" xfId="1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1" fillId="0" borderId="12" xfId="0" quotePrefix="1" applyNumberFormat="1" applyFont="1" applyBorder="1" applyAlignment="1">
      <alignment horizontal="right"/>
    </xf>
    <xf numFmtId="189" fontId="1" fillId="0" borderId="8" xfId="0" quotePrefix="1" applyNumberFormat="1" applyFont="1" applyBorder="1" applyAlignment="1">
      <alignment horizontal="right"/>
    </xf>
    <xf numFmtId="189" fontId="1" fillId="0" borderId="15" xfId="0" quotePrefix="1" applyNumberFormat="1" applyFont="1" applyBorder="1" applyAlignment="1">
      <alignment horizontal="right"/>
    </xf>
    <xf numFmtId="189" fontId="7" fillId="0" borderId="17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center"/>
    </xf>
    <xf numFmtId="189" fontId="7" fillId="0" borderId="17" xfId="0" quotePrefix="1" applyNumberFormat="1" applyFont="1" applyBorder="1" applyAlignment="1">
      <alignment horizontal="right"/>
    </xf>
    <xf numFmtId="189" fontId="2" fillId="0" borderId="9" xfId="0" quotePrefix="1" applyNumberFormat="1" applyFont="1" applyBorder="1" applyAlignment="1">
      <alignment horizontal="center"/>
    </xf>
    <xf numFmtId="189" fontId="1" fillId="0" borderId="14" xfId="0" quotePrefix="1" applyNumberFormat="1" applyFont="1" applyBorder="1" applyAlignment="1">
      <alignment horizontal="center"/>
    </xf>
    <xf numFmtId="189" fontId="1" fillId="0" borderId="0" xfId="1" applyNumberFormat="1" applyFont="1" applyBorder="1" applyAlignment="1">
      <alignment horizontal="center"/>
    </xf>
    <xf numFmtId="189" fontId="2" fillId="0" borderId="0" xfId="0" quotePrefix="1" applyNumberFormat="1" applyFont="1" applyBorder="1" applyAlignment="1">
      <alignment horizontal="center"/>
    </xf>
    <xf numFmtId="189" fontId="2" fillId="0" borderId="0" xfId="0" applyNumberFormat="1" applyFont="1" applyAlignment="1">
      <alignment horizontal="center"/>
    </xf>
    <xf numFmtId="189" fontId="2" fillId="0" borderId="7" xfId="0" applyNumberFormat="1" applyFont="1" applyBorder="1"/>
    <xf numFmtId="189" fontId="2" fillId="0" borderId="15" xfId="0" applyNumberFormat="1" applyFont="1" applyBorder="1"/>
    <xf numFmtId="189" fontId="1" fillId="0" borderId="11" xfId="0" applyNumberFormat="1" applyFont="1" applyBorder="1" applyAlignment="1">
      <alignment horizontal="right"/>
    </xf>
    <xf numFmtId="189" fontId="4" fillId="0" borderId="8" xfId="0" applyNumberFormat="1" applyFont="1" applyBorder="1"/>
    <xf numFmtId="189" fontId="4" fillId="0" borderId="9" xfId="0" applyNumberFormat="1" applyFont="1" applyBorder="1" applyAlignment="1">
      <alignment horizontal="right"/>
    </xf>
    <xf numFmtId="189" fontId="1" fillId="0" borderId="0" xfId="0" applyNumberFormat="1" applyFont="1" applyBorder="1" applyAlignment="1"/>
    <xf numFmtId="189" fontId="1" fillId="0" borderId="7" xfId="0" applyNumberFormat="1" applyFont="1" applyBorder="1" applyAlignment="1">
      <alignment horizontal="center"/>
    </xf>
    <xf numFmtId="189" fontId="2" fillId="0" borderId="8" xfId="0" applyNumberFormat="1" applyFont="1" applyFill="1" applyBorder="1" applyAlignment="1">
      <alignment horizontal="right" vertical="center"/>
    </xf>
    <xf numFmtId="189" fontId="1" fillId="0" borderId="0" xfId="1" applyNumberFormat="1" applyFont="1" applyBorder="1" applyAlignment="1"/>
    <xf numFmtId="189" fontId="2" fillId="0" borderId="0" xfId="0" applyNumberFormat="1" applyFont="1" applyBorder="1"/>
    <xf numFmtId="189" fontId="2" fillId="3" borderId="15" xfId="0" applyNumberFormat="1" applyFont="1" applyFill="1" applyBorder="1" applyAlignment="1">
      <alignment horizontal="right" vertical="center"/>
    </xf>
    <xf numFmtId="189" fontId="1" fillId="0" borderId="8" xfId="0" applyNumberFormat="1" applyFont="1" applyBorder="1" applyAlignment="1"/>
    <xf numFmtId="189" fontId="1" fillId="0" borderId="12" xfId="0" applyNumberFormat="1" applyFont="1" applyBorder="1" applyAlignment="1"/>
    <xf numFmtId="189" fontId="2" fillId="0" borderId="15" xfId="0" applyNumberFormat="1" applyFont="1" applyBorder="1" applyAlignment="1"/>
    <xf numFmtId="189" fontId="1" fillId="0" borderId="12" xfId="0" applyNumberFormat="1" applyFont="1" applyBorder="1"/>
    <xf numFmtId="189" fontId="1" fillId="0" borderId="15" xfId="0" applyNumberFormat="1" applyFont="1" applyBorder="1"/>
    <xf numFmtId="189" fontId="2" fillId="0" borderId="18" xfId="0" applyNumberFormat="1" applyFont="1" applyBorder="1"/>
    <xf numFmtId="189" fontId="1" fillId="0" borderId="17" xfId="0" applyNumberFormat="1" applyFont="1" applyBorder="1"/>
    <xf numFmtId="189" fontId="2" fillId="0" borderId="8" xfId="1" applyNumberFormat="1" applyFont="1" applyBorder="1"/>
    <xf numFmtId="189" fontId="2" fillId="0" borderId="9" xfId="1" applyNumberFormat="1" applyFont="1" applyBorder="1"/>
    <xf numFmtId="189" fontId="2" fillId="0" borderId="19" xfId="0" applyNumberFormat="1" applyFont="1" applyBorder="1"/>
    <xf numFmtId="189" fontId="2" fillId="0" borderId="18" xfId="0" applyNumberFormat="1" applyFont="1" applyBorder="1" applyAlignment="1">
      <alignment horizontal="right"/>
    </xf>
    <xf numFmtId="189" fontId="2" fillId="0" borderId="21" xfId="0" applyNumberFormat="1" applyFont="1" applyBorder="1" applyAlignment="1">
      <alignment horizontal="right"/>
    </xf>
    <xf numFmtId="189" fontId="2" fillId="0" borderId="22" xfId="0" quotePrefix="1" applyNumberFormat="1" applyFont="1" applyBorder="1" applyAlignment="1">
      <alignment horizontal="right"/>
    </xf>
    <xf numFmtId="189" fontId="1" fillId="0" borderId="31" xfId="0" quotePrefix="1" applyNumberFormat="1" applyFont="1" applyBorder="1" applyAlignment="1">
      <alignment horizontal="right"/>
    </xf>
    <xf numFmtId="189" fontId="5" fillId="0" borderId="23" xfId="0" quotePrefix="1" applyNumberFormat="1" applyFont="1" applyBorder="1" applyAlignment="1">
      <alignment horizontal="right"/>
    </xf>
    <xf numFmtId="189" fontId="7" fillId="0" borderId="23" xfId="0" applyNumberFormat="1" applyFont="1" applyBorder="1" applyAlignment="1">
      <alignment horizontal="right"/>
    </xf>
    <xf numFmtId="189" fontId="7" fillId="0" borderId="21" xfId="0" applyNumberFormat="1" applyFont="1" applyBorder="1" applyAlignment="1">
      <alignment horizontal="right"/>
    </xf>
    <xf numFmtId="189" fontId="7" fillId="0" borderId="20" xfId="0" applyNumberFormat="1" applyFont="1" applyBorder="1" applyAlignment="1">
      <alignment horizontal="right"/>
    </xf>
    <xf numFmtId="189" fontId="1" fillId="0" borderId="8" xfId="0" applyNumberFormat="1" applyFont="1" applyBorder="1"/>
    <xf numFmtId="189" fontId="1" fillId="0" borderId="15" xfId="1" applyNumberFormat="1" applyFont="1" applyBorder="1"/>
    <xf numFmtId="189" fontId="2" fillId="0" borderId="24" xfId="0" applyNumberFormat="1" applyFont="1" applyBorder="1"/>
    <xf numFmtId="189" fontId="1" fillId="0" borderId="0" xfId="0" applyNumberFormat="1" applyFont="1" applyBorder="1"/>
    <xf numFmtId="189" fontId="2" fillId="0" borderId="25" xfId="0" applyNumberFormat="1" applyFont="1" applyBorder="1"/>
    <xf numFmtId="189" fontId="1" fillId="0" borderId="8" xfId="1" applyNumberFormat="1" applyFont="1" applyBorder="1"/>
    <xf numFmtId="189" fontId="2" fillId="0" borderId="15" xfId="0" quotePrefix="1" applyNumberFormat="1" applyFont="1" applyBorder="1" applyAlignment="1">
      <alignment horizontal="right"/>
    </xf>
    <xf numFmtId="189" fontId="2" fillId="0" borderId="15" xfId="1" applyNumberFormat="1" applyFont="1" applyBorder="1"/>
    <xf numFmtId="189" fontId="2" fillId="0" borderId="12" xfId="1" applyNumberFormat="1" applyFont="1" applyBorder="1"/>
    <xf numFmtId="189" fontId="1" fillId="0" borderId="0" xfId="1" applyNumberFormat="1" applyFont="1" applyBorder="1"/>
    <xf numFmtId="189" fontId="2" fillId="0" borderId="0" xfId="1" applyNumberFormat="1" applyFont="1" applyBorder="1"/>
    <xf numFmtId="189" fontId="2" fillId="0" borderId="0" xfId="0" applyNumberFormat="1" applyFont="1"/>
    <xf numFmtId="189" fontId="2" fillId="0" borderId="1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189" fontId="2" fillId="0" borderId="32" xfId="0" applyNumberFormat="1" applyFont="1" applyBorder="1"/>
    <xf numFmtId="189" fontId="2" fillId="0" borderId="32" xfId="0" applyNumberFormat="1" applyFont="1" applyBorder="1" applyAlignment="1">
      <alignment horizontal="right"/>
    </xf>
    <xf numFmtId="189" fontId="7" fillId="0" borderId="0" xfId="0" applyNumberFormat="1" applyFont="1" applyBorder="1"/>
    <xf numFmtId="189" fontId="7" fillId="0" borderId="4" xfId="0" applyNumberFormat="1" applyFont="1" applyBorder="1"/>
    <xf numFmtId="0" fontId="4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9" fontId="2" fillId="0" borderId="8" xfId="0" applyNumberFormat="1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6" xfId="0" applyFont="1" applyBorder="1"/>
    <xf numFmtId="189" fontId="7" fillId="0" borderId="16" xfId="0" applyNumberFormat="1" applyFont="1" applyBorder="1"/>
    <xf numFmtId="189" fontId="1" fillId="0" borderId="14" xfId="1" applyNumberFormat="1" applyFont="1" applyBorder="1"/>
    <xf numFmtId="189" fontId="2" fillId="0" borderId="14" xfId="0" applyNumberFormat="1" applyFont="1" applyBorder="1" applyAlignment="1">
      <alignment horizontal="center"/>
    </xf>
    <xf numFmtId="0" fontId="6" fillId="0" borderId="29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9" fontId="6" fillId="0" borderId="8" xfId="0" applyNumberFormat="1" applyFont="1" applyBorder="1" applyAlignment="1">
      <alignment horizontal="right"/>
    </xf>
    <xf numFmtId="189" fontId="6" fillId="0" borderId="12" xfId="0" applyNumberFormat="1" applyFont="1" applyBorder="1"/>
    <xf numFmtId="43" fontId="2" fillId="0" borderId="0" xfId="0" applyNumberFormat="1" applyFont="1" applyBorder="1"/>
    <xf numFmtId="189" fontId="6" fillId="0" borderId="8" xfId="0" applyNumberFormat="1" applyFont="1" applyBorder="1"/>
    <xf numFmtId="189" fontId="6" fillId="0" borderId="9" xfId="0" applyNumberFormat="1" applyFont="1" applyBorder="1"/>
    <xf numFmtId="189" fontId="6" fillId="0" borderId="9" xfId="0" applyNumberFormat="1" applyFont="1" applyBorder="1" applyAlignment="1">
      <alignment horizontal="right"/>
    </xf>
    <xf numFmtId="189" fontId="6" fillId="0" borderId="8" xfId="0" quotePrefix="1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9" fontId="6" fillId="3" borderId="15" xfId="0" applyNumberFormat="1" applyFont="1" applyFill="1" applyBorder="1" applyAlignment="1">
      <alignment horizontal="right" vertical="center"/>
    </xf>
    <xf numFmtId="189" fontId="6" fillId="0" borderId="9" xfId="0" quotePrefix="1" applyNumberFormat="1" applyFont="1" applyBorder="1" applyAlignment="1">
      <alignment horizontal="right"/>
    </xf>
    <xf numFmtId="189" fontId="2" fillId="0" borderId="11" xfId="0" applyNumberFormat="1" applyFont="1" applyBorder="1"/>
    <xf numFmtId="189" fontId="2" fillId="0" borderId="4" xfId="0" applyNumberFormat="1" applyFont="1" applyBorder="1"/>
    <xf numFmtId="189" fontId="2" fillId="0" borderId="19" xfId="0" quotePrefix="1" applyNumberFormat="1" applyFont="1" applyBorder="1" applyAlignment="1">
      <alignment horizontal="right"/>
    </xf>
    <xf numFmtId="189" fontId="6" fillId="0" borderId="8" xfId="1" applyNumberFormat="1" applyFont="1" applyBorder="1" applyAlignment="1">
      <alignment horizontal="center"/>
    </xf>
    <xf numFmtId="189" fontId="6" fillId="0" borderId="12" xfId="0" applyNumberFormat="1" applyFont="1" applyBorder="1" applyAlignment="1">
      <alignment horizontal="center"/>
    </xf>
    <xf numFmtId="189" fontId="6" fillId="0" borderId="9" xfId="0" applyNumberFormat="1" applyFont="1" applyBorder="1" applyAlignment="1">
      <alignment horizontal="center"/>
    </xf>
    <xf numFmtId="189" fontId="4" fillId="0" borderId="8" xfId="1" applyNumberFormat="1" applyFont="1" applyBorder="1" applyAlignment="1">
      <alignment horizontal="center"/>
    </xf>
    <xf numFmtId="189" fontId="4" fillId="0" borderId="8" xfId="0" applyNumberFormat="1" applyFont="1" applyBorder="1" applyAlignment="1">
      <alignment horizontal="right"/>
    </xf>
    <xf numFmtId="189" fontId="4" fillId="0" borderId="15" xfId="0" applyNumberFormat="1" applyFont="1" applyBorder="1" applyAlignment="1">
      <alignment horizontal="center"/>
    </xf>
    <xf numFmtId="189" fontId="4" fillId="0" borderId="29" xfId="0" applyNumberFormat="1" applyFont="1" applyBorder="1" applyAlignment="1">
      <alignment horizontal="center"/>
    </xf>
    <xf numFmtId="189" fontId="4" fillId="0" borderId="25" xfId="0" applyNumberFormat="1" applyFont="1" applyBorder="1" applyAlignment="1">
      <alignment horizontal="center"/>
    </xf>
    <xf numFmtId="189" fontId="4" fillId="0" borderId="12" xfId="0" applyNumberFormat="1" applyFont="1" applyBorder="1" applyAlignment="1">
      <alignment horizontal="center"/>
    </xf>
    <xf numFmtId="189" fontId="4" fillId="0" borderId="8" xfId="0" applyNumberFormat="1" applyFont="1" applyBorder="1" applyAlignment="1">
      <alignment horizontal="center"/>
    </xf>
    <xf numFmtId="189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89" fontId="1" fillId="2" borderId="3" xfId="0" applyNumberFormat="1" applyFont="1" applyFill="1" applyBorder="1" applyAlignment="1">
      <alignment horizontal="center" vertical="center"/>
    </xf>
    <xf numFmtId="189" fontId="1" fillId="2" borderId="5" xfId="0" applyNumberFormat="1" applyFont="1" applyFill="1" applyBorder="1" applyAlignment="1">
      <alignment horizontal="center" vertical="center"/>
    </xf>
    <xf numFmtId="189" fontId="1" fillId="2" borderId="2" xfId="0" applyNumberFormat="1" applyFont="1" applyFill="1" applyBorder="1" applyAlignment="1">
      <alignment horizontal="center" vertical="center"/>
    </xf>
    <xf numFmtId="189" fontId="1" fillId="2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89" fontId="1" fillId="2" borderId="28" xfId="0" applyNumberFormat="1" applyFont="1" applyFill="1" applyBorder="1" applyAlignment="1">
      <alignment horizontal="center" vertical="center"/>
    </xf>
    <xf numFmtId="189" fontId="1" fillId="2" borderId="33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189" fontId="1" fillId="2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189" fontId="1" fillId="2" borderId="20" xfId="0" applyNumberFormat="1" applyFont="1" applyFill="1" applyBorder="1" applyAlignment="1">
      <alignment horizontal="center" vertical="center"/>
    </xf>
    <xf numFmtId="189" fontId="1" fillId="2" borderId="15" xfId="0" applyNumberFormat="1" applyFont="1" applyFill="1" applyBorder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5"/>
  <sheetViews>
    <sheetView zoomScaleSheetLayoutView="100" workbookViewId="0">
      <selection activeCell="A184" sqref="A184"/>
    </sheetView>
  </sheetViews>
  <sheetFormatPr defaultRowHeight="18.95" customHeight="1"/>
  <cols>
    <col min="1" max="1" width="53.5703125" style="1" customWidth="1"/>
    <col min="2" max="2" width="9.140625" style="1" customWidth="1"/>
    <col min="3" max="3" width="13.85546875" style="198" customWidth="1"/>
    <col min="4" max="4" width="13.85546875" style="157" customWidth="1"/>
    <col min="5" max="5" width="9.140625" style="10"/>
    <col min="6" max="16384" width="9.140625" style="1"/>
  </cols>
  <sheetData>
    <row r="1" spans="1:6" ht="18.95" customHeight="1">
      <c r="A1" s="264" t="s">
        <v>0</v>
      </c>
      <c r="B1" s="264"/>
      <c r="C1" s="264"/>
      <c r="D1" s="264"/>
    </row>
    <row r="2" spans="1:6" ht="18.95" customHeight="1">
      <c r="A2" s="264" t="s">
        <v>1</v>
      </c>
      <c r="B2" s="264"/>
      <c r="C2" s="264"/>
      <c r="D2" s="264"/>
    </row>
    <row r="3" spans="1:6" ht="18.95" customHeight="1">
      <c r="A3" s="251" t="s">
        <v>305</v>
      </c>
      <c r="B3" s="251"/>
      <c r="C3" s="251"/>
      <c r="D3" s="251"/>
    </row>
    <row r="4" spans="1:6" ht="18.95" customHeight="1">
      <c r="A4" s="253" t="s">
        <v>2</v>
      </c>
      <c r="B4" s="253" t="s">
        <v>3</v>
      </c>
      <c r="C4" s="255" t="s">
        <v>4</v>
      </c>
      <c r="D4" s="257" t="s">
        <v>5</v>
      </c>
    </row>
    <row r="5" spans="1:6" ht="18.95" customHeight="1">
      <c r="A5" s="254"/>
      <c r="B5" s="254"/>
      <c r="C5" s="256"/>
      <c r="D5" s="258"/>
    </row>
    <row r="6" spans="1:6" ht="18.95" customHeight="1">
      <c r="A6" s="2" t="s">
        <v>6</v>
      </c>
      <c r="B6" s="3"/>
      <c r="C6" s="158"/>
      <c r="D6" s="77"/>
    </row>
    <row r="7" spans="1:6" ht="18.95" customHeight="1">
      <c r="A7" s="4" t="s">
        <v>7</v>
      </c>
      <c r="B7" s="4"/>
      <c r="C7" s="119">
        <v>67000</v>
      </c>
      <c r="D7" s="78">
        <v>4826.8999999999996</v>
      </c>
      <c r="F7" s="5"/>
    </row>
    <row r="8" spans="1:6" ht="18.95" customHeight="1">
      <c r="A8" s="4" t="s">
        <v>8</v>
      </c>
      <c r="B8" s="4"/>
      <c r="C8" s="119">
        <v>50000</v>
      </c>
      <c r="D8" s="78">
        <v>0</v>
      </c>
    </row>
    <row r="9" spans="1:6" ht="18.95" customHeight="1">
      <c r="A9" s="4" t="s">
        <v>9</v>
      </c>
      <c r="B9" s="4"/>
      <c r="C9" s="132">
        <v>3000</v>
      </c>
      <c r="D9" s="79">
        <v>0</v>
      </c>
    </row>
    <row r="10" spans="1:6" ht="18.95" customHeight="1" thickBot="1">
      <c r="A10" s="6" t="s">
        <v>10</v>
      </c>
      <c r="B10" s="4"/>
      <c r="C10" s="99">
        <f>SUM(C7:C9)</f>
        <v>120000</v>
      </c>
      <c r="D10" s="80">
        <f>SUM(D7:D9)</f>
        <v>4826.8999999999996</v>
      </c>
    </row>
    <row r="11" spans="1:6" ht="18.95" customHeight="1" thickTop="1">
      <c r="A11" s="7" t="s">
        <v>11</v>
      </c>
      <c r="B11" s="4"/>
      <c r="C11" s="131"/>
      <c r="D11" s="81"/>
    </row>
    <row r="12" spans="1:6" ht="18.95" customHeight="1">
      <c r="A12" s="4" t="s">
        <v>12</v>
      </c>
      <c r="B12" s="4"/>
      <c r="C12" s="131">
        <v>952000</v>
      </c>
      <c r="D12" s="81">
        <v>232232.29</v>
      </c>
    </row>
    <row r="13" spans="1:6" ht="18.95" customHeight="1">
      <c r="A13" s="4" t="s">
        <v>13</v>
      </c>
      <c r="B13" s="4"/>
      <c r="C13" s="119">
        <v>1500000</v>
      </c>
      <c r="D13" s="82">
        <v>474255.5</v>
      </c>
    </row>
    <row r="14" spans="1:6" ht="18.95" customHeight="1">
      <c r="A14" s="4" t="s">
        <v>14</v>
      </c>
      <c r="B14" s="4"/>
      <c r="C14" s="132">
        <v>7500000</v>
      </c>
      <c r="D14" s="82">
        <v>1837869.71</v>
      </c>
    </row>
    <row r="15" spans="1:6" ht="18.95" customHeight="1">
      <c r="A15" s="4" t="s">
        <v>15</v>
      </c>
      <c r="B15" s="4"/>
      <c r="C15" s="119">
        <v>400000</v>
      </c>
      <c r="D15" s="82">
        <v>0</v>
      </c>
    </row>
    <row r="16" spans="1:6" ht="18.95" customHeight="1">
      <c r="A16" s="4" t="s">
        <v>16</v>
      </c>
      <c r="B16" s="4"/>
      <c r="C16" s="85">
        <v>100000</v>
      </c>
      <c r="D16" s="82">
        <v>0</v>
      </c>
    </row>
    <row r="17" spans="1:4" ht="18.95" customHeight="1">
      <c r="A17" s="4" t="s">
        <v>17</v>
      </c>
      <c r="B17" s="4"/>
      <c r="C17" s="119">
        <v>900000</v>
      </c>
      <c r="D17" s="82">
        <v>348775</v>
      </c>
    </row>
    <row r="18" spans="1:4" ht="18.95" customHeight="1">
      <c r="A18" s="4" t="s">
        <v>18</v>
      </c>
      <c r="B18" s="4"/>
      <c r="C18" s="119">
        <v>1900000</v>
      </c>
      <c r="D18" s="82">
        <v>483571.05</v>
      </c>
    </row>
    <row r="19" spans="1:4" ht="18.95" customHeight="1">
      <c r="A19" s="4" t="s">
        <v>19</v>
      </c>
      <c r="B19" s="4"/>
      <c r="C19" s="119">
        <v>70000</v>
      </c>
      <c r="D19" s="82">
        <v>0</v>
      </c>
    </row>
    <row r="20" spans="1:4" ht="18.95" customHeight="1">
      <c r="A20" s="4" t="s">
        <v>301</v>
      </c>
      <c r="B20" s="4"/>
      <c r="C20" s="132">
        <v>80000</v>
      </c>
      <c r="D20" s="82">
        <v>10555.79</v>
      </c>
    </row>
    <row r="21" spans="1:4" ht="18.95" customHeight="1">
      <c r="A21" s="4" t="s">
        <v>20</v>
      </c>
      <c r="B21" s="4"/>
      <c r="C21" s="132">
        <v>5000</v>
      </c>
      <c r="D21" s="83">
        <v>0</v>
      </c>
    </row>
    <row r="22" spans="1:4" ht="18.95" customHeight="1" thickBot="1">
      <c r="A22" s="6" t="s">
        <v>10</v>
      </c>
      <c r="B22" s="6"/>
      <c r="C22" s="84">
        <f>SUM(C12:C21)</f>
        <v>13407000</v>
      </c>
      <c r="D22" s="84">
        <f>SUM(D12:D21)</f>
        <v>3387259.34</v>
      </c>
    </row>
    <row r="23" spans="1:4" ht="18.95" customHeight="1" thickTop="1">
      <c r="A23" s="7" t="s">
        <v>21</v>
      </c>
      <c r="B23" s="4"/>
      <c r="C23" s="131"/>
      <c r="D23" s="81"/>
    </row>
    <row r="24" spans="1:4" ht="18.95" customHeight="1">
      <c r="A24" s="7" t="s">
        <v>22</v>
      </c>
      <c r="B24" s="4"/>
      <c r="C24" s="85"/>
      <c r="D24" s="85"/>
    </row>
    <row r="25" spans="1:4" ht="18.95" customHeight="1">
      <c r="A25" s="4" t="s">
        <v>24</v>
      </c>
      <c r="B25" s="4"/>
      <c r="C25" s="85">
        <v>500</v>
      </c>
      <c r="D25" s="85">
        <v>0</v>
      </c>
    </row>
    <row r="26" spans="1:4" ht="18.95" customHeight="1">
      <c r="A26" s="4" t="s">
        <v>25</v>
      </c>
      <c r="B26" s="4"/>
      <c r="C26" s="85">
        <v>500</v>
      </c>
      <c r="D26" s="85">
        <v>60</v>
      </c>
    </row>
    <row r="27" spans="1:4" ht="18.95" customHeight="1">
      <c r="A27" s="4" t="s">
        <v>26</v>
      </c>
      <c r="B27" s="4"/>
      <c r="C27" s="85">
        <v>500</v>
      </c>
      <c r="D27" s="85">
        <v>0</v>
      </c>
    </row>
    <row r="28" spans="1:4" ht="18.95" customHeight="1">
      <c r="A28" s="4" t="s">
        <v>27</v>
      </c>
      <c r="B28" s="4"/>
      <c r="C28" s="85">
        <v>500</v>
      </c>
      <c r="D28" s="85">
        <v>0</v>
      </c>
    </row>
    <row r="29" spans="1:4" ht="18.95" customHeight="1">
      <c r="A29" s="4" t="s">
        <v>28</v>
      </c>
      <c r="B29" s="4"/>
      <c r="C29" s="85">
        <v>46000</v>
      </c>
      <c r="D29" s="85">
        <v>0</v>
      </c>
    </row>
    <row r="30" spans="1:4" ht="18.95" customHeight="1">
      <c r="A30" s="4" t="s">
        <v>29</v>
      </c>
      <c r="B30" s="4"/>
      <c r="C30" s="85">
        <v>0</v>
      </c>
      <c r="D30" s="85">
        <v>0</v>
      </c>
    </row>
    <row r="31" spans="1:4" ht="18.95" customHeight="1">
      <c r="A31" s="8" t="s">
        <v>30</v>
      </c>
      <c r="B31" s="4"/>
      <c r="C31" s="86">
        <v>0</v>
      </c>
      <c r="D31" s="86">
        <v>0</v>
      </c>
    </row>
    <row r="32" spans="1:4" ht="18.95" customHeight="1">
      <c r="A32" s="8" t="s">
        <v>31</v>
      </c>
      <c r="B32" s="4"/>
      <c r="C32" s="86">
        <v>500</v>
      </c>
      <c r="D32" s="86">
        <v>150</v>
      </c>
    </row>
    <row r="33" spans="1:4" ht="18.95" customHeight="1">
      <c r="A33" s="8" t="s">
        <v>300</v>
      </c>
      <c r="B33" s="8"/>
      <c r="C33" s="86">
        <v>0</v>
      </c>
      <c r="D33" s="86">
        <v>0</v>
      </c>
    </row>
    <row r="34" spans="1:4" ht="18.95" customHeight="1">
      <c r="A34" s="8" t="s">
        <v>32</v>
      </c>
      <c r="B34" s="8"/>
      <c r="C34" s="86">
        <v>1000</v>
      </c>
      <c r="D34" s="86">
        <v>600</v>
      </c>
    </row>
    <row r="35" spans="1:4" ht="18.95" customHeight="1">
      <c r="A35" s="8" t="s">
        <v>33</v>
      </c>
      <c r="B35" s="8"/>
      <c r="C35" s="86">
        <v>500</v>
      </c>
      <c r="D35" s="86">
        <v>25835</v>
      </c>
    </row>
    <row r="36" spans="1:4" ht="18.95" customHeight="1" thickBot="1">
      <c r="A36" s="9" t="s">
        <v>10</v>
      </c>
      <c r="B36" s="9"/>
      <c r="C36" s="87">
        <f>SUM(C25:C35)</f>
        <v>50000</v>
      </c>
      <c r="D36" s="87">
        <f>SUM(D25:D35)</f>
        <v>26645</v>
      </c>
    </row>
    <row r="37" spans="1:4" s="10" customFormat="1" ht="18.95" customHeight="1" thickTop="1">
      <c r="A37" s="66"/>
      <c r="B37" s="66"/>
      <c r="C37" s="144"/>
      <c r="D37" s="88"/>
    </row>
    <row r="38" spans="1:4" s="10" customFormat="1" ht="18.95" customHeight="1">
      <c r="A38" s="66"/>
      <c r="B38" s="66"/>
      <c r="C38" s="144"/>
      <c r="D38" s="88"/>
    </row>
    <row r="39" spans="1:4" s="10" customFormat="1" ht="18.95" customHeight="1">
      <c r="A39" s="66"/>
      <c r="B39" s="66"/>
      <c r="C39" s="144"/>
      <c r="D39" s="88"/>
    </row>
    <row r="40" spans="1:4" s="10" customFormat="1" ht="18.95" customHeight="1">
      <c r="A40" s="66"/>
      <c r="B40" s="66"/>
      <c r="C40" s="144"/>
      <c r="D40" s="88"/>
    </row>
    <row r="41" spans="1:4" s="10" customFormat="1" ht="18.95" customHeight="1">
      <c r="A41" s="66"/>
      <c r="B41" s="66"/>
      <c r="C41" s="144"/>
      <c r="D41" s="88"/>
    </row>
    <row r="42" spans="1:4" ht="18.75" customHeight="1">
      <c r="A42" s="251">
        <v>2</v>
      </c>
      <c r="B42" s="251"/>
      <c r="C42" s="251"/>
      <c r="D42" s="251"/>
    </row>
    <row r="43" spans="1:4" ht="18.75" customHeight="1">
      <c r="A43" s="253" t="s">
        <v>2</v>
      </c>
      <c r="B43" s="253" t="s">
        <v>3</v>
      </c>
      <c r="C43" s="255" t="s">
        <v>4</v>
      </c>
      <c r="D43" s="257" t="s">
        <v>5</v>
      </c>
    </row>
    <row r="44" spans="1:4" ht="18.75" customHeight="1">
      <c r="A44" s="254"/>
      <c r="B44" s="254"/>
      <c r="C44" s="256"/>
      <c r="D44" s="258"/>
    </row>
    <row r="45" spans="1:4" ht="18.75" customHeight="1">
      <c r="A45" s="11" t="s">
        <v>34</v>
      </c>
      <c r="B45" s="8"/>
      <c r="C45" s="132"/>
      <c r="D45" s="77"/>
    </row>
    <row r="46" spans="1:4" ht="18.75" customHeight="1">
      <c r="A46" s="4" t="s">
        <v>35</v>
      </c>
      <c r="B46" s="8"/>
      <c r="C46" s="132">
        <v>120000</v>
      </c>
      <c r="D46" s="89">
        <v>0</v>
      </c>
    </row>
    <row r="47" spans="1:4" ht="18.75" customHeight="1" thickBot="1">
      <c r="A47" s="6" t="s">
        <v>10</v>
      </c>
      <c r="B47" s="6"/>
      <c r="C47" s="87">
        <f>SUM(C46)</f>
        <v>120000</v>
      </c>
      <c r="D47" s="80">
        <f>SUM(D46)</f>
        <v>0</v>
      </c>
    </row>
    <row r="48" spans="1:4" ht="18.75" customHeight="1" thickTop="1">
      <c r="A48" s="7" t="s">
        <v>36</v>
      </c>
      <c r="B48" s="4"/>
      <c r="C48" s="131"/>
      <c r="D48" s="81"/>
    </row>
    <row r="49" spans="1:4" ht="18.75" customHeight="1">
      <c r="A49" s="4" t="s">
        <v>37</v>
      </c>
      <c r="B49" s="4"/>
      <c r="C49" s="159">
        <v>435000</v>
      </c>
      <c r="D49" s="89">
        <v>113310</v>
      </c>
    </row>
    <row r="50" spans="1:4" ht="18.75" customHeight="1">
      <c r="A50" s="4" t="s">
        <v>38</v>
      </c>
      <c r="B50" s="4"/>
      <c r="C50" s="132">
        <v>15000</v>
      </c>
      <c r="D50" s="79">
        <v>1950</v>
      </c>
    </row>
    <row r="51" spans="1:4" ht="18.75" customHeight="1" thickBot="1">
      <c r="A51" s="6" t="s">
        <v>10</v>
      </c>
      <c r="B51" s="6"/>
      <c r="C51" s="87">
        <f>SUM(C49:C50)</f>
        <v>450000</v>
      </c>
      <c r="D51" s="80">
        <f>SUM(D49:D50)</f>
        <v>115260</v>
      </c>
    </row>
    <row r="52" spans="1:4" ht="18.75" customHeight="1" thickTop="1">
      <c r="A52" s="7" t="s">
        <v>39</v>
      </c>
      <c r="B52" s="4"/>
      <c r="C52" s="131"/>
      <c r="D52" s="90"/>
    </row>
    <row r="53" spans="1:4" ht="18.75" customHeight="1">
      <c r="A53" s="4" t="s">
        <v>40</v>
      </c>
      <c r="B53" s="4"/>
      <c r="C53" s="82">
        <v>80000</v>
      </c>
      <c r="D53" s="91">
        <v>47500</v>
      </c>
    </row>
    <row r="54" spans="1:4" ht="18.75" customHeight="1">
      <c r="A54" s="4" t="s">
        <v>41</v>
      </c>
      <c r="B54" s="4"/>
      <c r="C54" s="115">
        <v>0</v>
      </c>
      <c r="D54" s="91">
        <v>0</v>
      </c>
    </row>
    <row r="55" spans="1:4" ht="18.75" customHeight="1">
      <c r="A55" s="4" t="s">
        <v>42</v>
      </c>
      <c r="B55" s="4"/>
      <c r="C55" s="121">
        <v>70000</v>
      </c>
      <c r="D55" s="92">
        <v>0</v>
      </c>
    </row>
    <row r="56" spans="1:4" ht="18.75" customHeight="1" thickBot="1">
      <c r="A56" s="6" t="s">
        <v>10</v>
      </c>
      <c r="B56" s="6"/>
      <c r="C56" s="87">
        <f>SUM(C53:C55)</f>
        <v>150000</v>
      </c>
      <c r="D56" s="87">
        <f>SUM(D53:D55)</f>
        <v>47500</v>
      </c>
    </row>
    <row r="57" spans="1:4" ht="18.75" customHeight="1" thickTop="1">
      <c r="A57" s="11" t="s">
        <v>43</v>
      </c>
      <c r="B57" s="6"/>
      <c r="C57" s="160"/>
      <c r="D57" s="93"/>
    </row>
    <row r="58" spans="1:4" ht="18.75" customHeight="1">
      <c r="A58" s="12" t="s">
        <v>44</v>
      </c>
      <c r="B58" s="6"/>
      <c r="C58" s="115">
        <v>3000</v>
      </c>
      <c r="D58" s="85">
        <v>0</v>
      </c>
    </row>
    <row r="59" spans="1:4" ht="18.75" customHeight="1">
      <c r="A59" s="12" t="s">
        <v>45</v>
      </c>
      <c r="B59" s="6"/>
      <c r="C59" s="94">
        <v>0</v>
      </c>
      <c r="D59" s="94">
        <v>0</v>
      </c>
    </row>
    <row r="60" spans="1:4" ht="18.75" customHeight="1" thickBot="1">
      <c r="A60" s="6" t="s">
        <v>10</v>
      </c>
      <c r="B60" s="6"/>
      <c r="C60" s="87">
        <f>SUM(C58:C59)</f>
        <v>3000</v>
      </c>
      <c r="D60" s="80">
        <f>SUM(D58:D59)</f>
        <v>0</v>
      </c>
    </row>
    <row r="61" spans="1:4" ht="18.75" customHeight="1" thickTop="1">
      <c r="A61" s="7" t="s">
        <v>46</v>
      </c>
      <c r="B61" s="4"/>
      <c r="C61" s="131"/>
      <c r="D61" s="81"/>
    </row>
    <row r="62" spans="1:4" ht="18.75" customHeight="1">
      <c r="A62" s="7" t="s">
        <v>47</v>
      </c>
      <c r="B62" s="4"/>
      <c r="C62" s="119"/>
      <c r="D62" s="82"/>
    </row>
    <row r="63" spans="1:4" ht="18.75" customHeight="1">
      <c r="A63" s="4" t="s">
        <v>48</v>
      </c>
      <c r="B63" s="4"/>
      <c r="C63" s="161">
        <v>6700000</v>
      </c>
      <c r="D63" s="95">
        <v>1543609</v>
      </c>
    </row>
    <row r="64" spans="1:4" ht="18.75" customHeight="1">
      <c r="A64" s="4" t="s">
        <v>49</v>
      </c>
      <c r="B64" s="6"/>
      <c r="C64" s="162">
        <v>0</v>
      </c>
      <c r="D64" s="95">
        <f>97058+384000+8000+75000+15000</f>
        <v>579058</v>
      </c>
    </row>
    <row r="65" spans="1:5" ht="18.75" customHeight="1" thickBot="1">
      <c r="A65" s="13" t="s">
        <v>50</v>
      </c>
      <c r="B65" s="13"/>
      <c r="C65" s="84">
        <f>SUM(C63:C64)</f>
        <v>6700000</v>
      </c>
      <c r="D65" s="80">
        <f>SUM(D63:D64)</f>
        <v>2122667</v>
      </c>
    </row>
    <row r="66" spans="1:5" ht="18.75" customHeight="1" thickTop="1" thickBot="1">
      <c r="A66" s="14" t="s">
        <v>51</v>
      </c>
      <c r="B66" s="8"/>
      <c r="C66" s="96">
        <f>C10+C22+C36+C47+C51+C56+C60+C65</f>
        <v>21000000</v>
      </c>
      <c r="D66" s="96">
        <f>D10+D22+D36+D47+D51+D56+D60+D65</f>
        <v>5704158.2400000002</v>
      </c>
    </row>
    <row r="67" spans="1:5" ht="18.75" customHeight="1" thickTop="1">
      <c r="A67" s="15" t="s">
        <v>52</v>
      </c>
      <c r="B67" s="3"/>
      <c r="C67" s="131"/>
      <c r="D67" s="81"/>
    </row>
    <row r="68" spans="1:5" ht="18.75" customHeight="1">
      <c r="A68" s="12" t="s">
        <v>53</v>
      </c>
      <c r="B68" s="4"/>
      <c r="C68" s="119">
        <v>0</v>
      </c>
      <c r="D68" s="82">
        <v>2917000</v>
      </c>
    </row>
    <row r="69" spans="1:5" ht="18.75" customHeight="1">
      <c r="A69" s="4" t="s">
        <v>54</v>
      </c>
      <c r="B69" s="4"/>
      <c r="C69" s="119">
        <v>0</v>
      </c>
      <c r="D69" s="82">
        <v>926400</v>
      </c>
    </row>
    <row r="70" spans="1:5" ht="18.75" customHeight="1">
      <c r="A70" s="4" t="s">
        <v>55</v>
      </c>
      <c r="B70" s="4"/>
      <c r="C70" s="119">
        <v>0</v>
      </c>
      <c r="D70" s="82">
        <v>220455</v>
      </c>
    </row>
    <row r="71" spans="1:5" ht="18.75" customHeight="1">
      <c r="A71" s="4" t="s">
        <v>56</v>
      </c>
      <c r="B71" s="4"/>
      <c r="C71" s="119">
        <v>0</v>
      </c>
      <c r="D71" s="82">
        <v>0</v>
      </c>
    </row>
    <row r="72" spans="1:5" ht="18.75" customHeight="1">
      <c r="A72" s="4" t="s">
        <v>57</v>
      </c>
      <c r="B72" s="4"/>
      <c r="C72" s="119">
        <v>0</v>
      </c>
      <c r="D72" s="82">
        <v>40600</v>
      </c>
    </row>
    <row r="73" spans="1:5" ht="18.75" customHeight="1">
      <c r="A73" s="4" t="s">
        <v>58</v>
      </c>
      <c r="B73" s="4"/>
      <c r="C73" s="119">
        <v>0</v>
      </c>
      <c r="D73" s="82">
        <v>0</v>
      </c>
    </row>
    <row r="74" spans="1:5" s="64" customFormat="1" ht="18.75" customHeight="1">
      <c r="A74" s="44" t="s">
        <v>302</v>
      </c>
      <c r="B74" s="24"/>
      <c r="C74" s="131">
        <v>0</v>
      </c>
      <c r="D74" s="81">
        <v>0</v>
      </c>
      <c r="E74" s="10"/>
    </row>
    <row r="75" spans="1:5" s="49" customFormat="1" ht="18.75" customHeight="1">
      <c r="A75" s="12" t="s">
        <v>303</v>
      </c>
      <c r="B75" s="4"/>
      <c r="C75" s="119">
        <v>0</v>
      </c>
      <c r="D75" s="82">
        <v>0</v>
      </c>
      <c r="E75" s="10"/>
    </row>
    <row r="76" spans="1:5" s="49" customFormat="1" ht="18.75" customHeight="1">
      <c r="A76" s="12" t="s">
        <v>304</v>
      </c>
      <c r="B76" s="4"/>
      <c r="C76" s="119">
        <v>0</v>
      </c>
      <c r="D76" s="82">
        <v>0</v>
      </c>
      <c r="E76" s="10"/>
    </row>
    <row r="77" spans="1:5" s="49" customFormat="1" ht="18.75" customHeight="1">
      <c r="A77" s="13" t="s">
        <v>59</v>
      </c>
      <c r="B77" s="8"/>
      <c r="C77" s="97">
        <f>SUM(C68:C76)</f>
        <v>0</v>
      </c>
      <c r="D77" s="97">
        <f>SUM(D68:D76)</f>
        <v>4104455</v>
      </c>
      <c r="E77" s="10"/>
    </row>
    <row r="78" spans="1:5" ht="18.75" customHeight="1">
      <c r="A78" s="9" t="s">
        <v>60</v>
      </c>
      <c r="B78" s="73"/>
      <c r="C78" s="98">
        <f>C66+C77</f>
        <v>21000000</v>
      </c>
      <c r="D78" s="98">
        <f>D66+D77</f>
        <v>9808613.2400000002</v>
      </c>
    </row>
    <row r="79" spans="1:5" ht="18.75" customHeight="1">
      <c r="A79" s="208"/>
      <c r="B79" s="10"/>
      <c r="C79" s="190"/>
      <c r="D79" s="190"/>
    </row>
    <row r="80" spans="1:5" ht="18.95" customHeight="1">
      <c r="A80" s="207"/>
      <c r="B80" s="10"/>
      <c r="C80" s="190"/>
      <c r="D80" s="190"/>
    </row>
    <row r="81" spans="1:4" ht="18.95" customHeight="1">
      <c r="A81" s="252" t="s">
        <v>306</v>
      </c>
      <c r="B81" s="252"/>
      <c r="C81" s="252"/>
      <c r="D81" s="252"/>
    </row>
    <row r="82" spans="1:4" ht="18.95" customHeight="1">
      <c r="A82" s="259" t="s">
        <v>308</v>
      </c>
      <c r="B82" s="259"/>
      <c r="C82" s="259"/>
      <c r="D82" s="259"/>
    </row>
    <row r="83" spans="1:4" ht="18.95" customHeight="1">
      <c r="A83" s="209" t="s">
        <v>307</v>
      </c>
      <c r="B83" s="10"/>
      <c r="C83" s="167"/>
      <c r="D83" s="167"/>
    </row>
    <row r="84" spans="1:4" ht="18.95" customHeight="1">
      <c r="A84" s="251">
        <v>3</v>
      </c>
      <c r="B84" s="251"/>
      <c r="C84" s="251"/>
      <c r="D84" s="251"/>
    </row>
    <row r="85" spans="1:4" ht="18.95" customHeight="1">
      <c r="A85" s="265" t="s">
        <v>2</v>
      </c>
      <c r="B85" s="265" t="s">
        <v>3</v>
      </c>
      <c r="C85" s="263" t="s">
        <v>4</v>
      </c>
      <c r="D85" s="263" t="s">
        <v>61</v>
      </c>
    </row>
    <row r="86" spans="1:4" ht="18.95" customHeight="1">
      <c r="A86" s="265"/>
      <c r="B86" s="265"/>
      <c r="C86" s="263"/>
      <c r="D86" s="263"/>
    </row>
    <row r="87" spans="1:4" ht="18.95" customHeight="1">
      <c r="A87" s="7" t="s">
        <v>62</v>
      </c>
      <c r="B87" s="4"/>
      <c r="C87" s="119"/>
      <c r="D87" s="82"/>
    </row>
    <row r="88" spans="1:4" ht="18.95" customHeight="1">
      <c r="A88" s="7" t="s">
        <v>63</v>
      </c>
      <c r="B88" s="4"/>
      <c r="C88" s="119"/>
      <c r="D88" s="82"/>
    </row>
    <row r="89" spans="1:4" ht="18.95" customHeight="1">
      <c r="A89" s="7" t="s">
        <v>64</v>
      </c>
      <c r="B89" s="4"/>
      <c r="C89" s="119"/>
      <c r="D89" s="82"/>
    </row>
    <row r="90" spans="1:4" ht="18.95" customHeight="1">
      <c r="A90" s="7" t="s">
        <v>65</v>
      </c>
      <c r="B90" s="4"/>
      <c r="C90" s="119"/>
      <c r="D90" s="82"/>
    </row>
    <row r="91" spans="1:4" ht="18.95" customHeight="1">
      <c r="A91" s="7" t="s">
        <v>66</v>
      </c>
      <c r="B91" s="4"/>
      <c r="C91" s="119"/>
      <c r="D91" s="82"/>
    </row>
    <row r="92" spans="1:4" ht="18.95" customHeight="1">
      <c r="A92" s="4" t="s">
        <v>67</v>
      </c>
      <c r="B92" s="4"/>
      <c r="C92" s="119">
        <v>514080</v>
      </c>
      <c r="D92" s="82">
        <v>94860</v>
      </c>
    </row>
    <row r="93" spans="1:4" ht="18.95" customHeight="1">
      <c r="A93" s="4" t="s">
        <v>68</v>
      </c>
      <c r="B93" s="4"/>
      <c r="C93" s="119">
        <v>42120</v>
      </c>
      <c r="D93" s="82">
        <v>7890</v>
      </c>
    </row>
    <row r="94" spans="1:4" ht="18.95" customHeight="1">
      <c r="A94" s="4" t="s">
        <v>69</v>
      </c>
      <c r="B94" s="4"/>
      <c r="C94" s="119">
        <v>42120</v>
      </c>
      <c r="D94" s="82">
        <v>7890</v>
      </c>
    </row>
    <row r="95" spans="1:4" ht="18.95" customHeight="1">
      <c r="A95" s="4" t="s">
        <v>70</v>
      </c>
      <c r="B95" s="4"/>
      <c r="C95" s="132">
        <v>86400</v>
      </c>
      <c r="D95" s="79">
        <v>21600</v>
      </c>
    </row>
    <row r="96" spans="1:4" ht="18.95" customHeight="1">
      <c r="A96" s="4" t="s">
        <v>71</v>
      </c>
      <c r="B96" s="4"/>
      <c r="C96" s="132">
        <v>1800000</v>
      </c>
      <c r="D96" s="79">
        <v>450000</v>
      </c>
    </row>
    <row r="97" spans="1:4" ht="18.95" customHeight="1" thickBot="1">
      <c r="A97" s="6" t="s">
        <v>50</v>
      </c>
      <c r="B97" s="4"/>
      <c r="C97" s="99">
        <f>SUM(C92:C96)</f>
        <v>2484720</v>
      </c>
      <c r="D97" s="80">
        <f>SUM(D92:D96)</f>
        <v>582240</v>
      </c>
    </row>
    <row r="98" spans="1:4" ht="18.95" customHeight="1" thickTop="1">
      <c r="A98" s="7" t="s">
        <v>72</v>
      </c>
      <c r="B98" s="4"/>
      <c r="C98" s="131"/>
      <c r="D98" s="81"/>
    </row>
    <row r="99" spans="1:4" ht="18.95" customHeight="1">
      <c r="A99" s="4" t="s">
        <v>73</v>
      </c>
      <c r="B99" s="4"/>
      <c r="C99" s="159">
        <v>2017680</v>
      </c>
      <c r="D99" s="89">
        <v>464368</v>
      </c>
    </row>
    <row r="100" spans="1:4" ht="18.95" customHeight="1">
      <c r="A100" s="12" t="s">
        <v>74</v>
      </c>
      <c r="B100" s="17"/>
      <c r="C100" s="85">
        <v>151200</v>
      </c>
      <c r="D100" s="82">
        <v>27300</v>
      </c>
    </row>
    <row r="101" spans="1:4" ht="18.95" customHeight="1">
      <c r="A101" s="12" t="s">
        <v>75</v>
      </c>
      <c r="B101" s="4"/>
      <c r="C101" s="131">
        <v>72840</v>
      </c>
      <c r="D101" s="81">
        <v>18210</v>
      </c>
    </row>
    <row r="102" spans="1:4" ht="18.95" customHeight="1">
      <c r="A102" s="4" t="s">
        <v>23</v>
      </c>
      <c r="B102" s="4"/>
      <c r="C102" s="132"/>
      <c r="D102" s="79"/>
    </row>
    <row r="103" spans="1:4" ht="18.95" customHeight="1" thickBot="1">
      <c r="A103" s="6" t="s">
        <v>10</v>
      </c>
      <c r="B103" s="4"/>
      <c r="C103" s="99">
        <f>SUM(C99:C102)</f>
        <v>2241720</v>
      </c>
      <c r="D103" s="99">
        <f>SUM(D99:D102)</f>
        <v>509878</v>
      </c>
    </row>
    <row r="104" spans="1:4" ht="18.95" customHeight="1" thickTop="1">
      <c r="A104" s="11" t="s">
        <v>76</v>
      </c>
      <c r="B104" s="6"/>
      <c r="C104" s="120"/>
      <c r="D104" s="100"/>
    </row>
    <row r="105" spans="1:4" ht="18.95" customHeight="1">
      <c r="A105" s="4" t="s">
        <v>77</v>
      </c>
      <c r="B105" s="4"/>
      <c r="C105" s="131">
        <v>252360</v>
      </c>
      <c r="D105" s="81">
        <v>64070</v>
      </c>
    </row>
    <row r="106" spans="1:4" ht="18.95" customHeight="1">
      <c r="A106" s="12" t="s">
        <v>78</v>
      </c>
      <c r="B106" s="6"/>
      <c r="C106" s="86">
        <v>27060</v>
      </c>
      <c r="D106" s="79">
        <v>5785</v>
      </c>
    </row>
    <row r="107" spans="1:4" ht="18.95" customHeight="1" thickBot="1">
      <c r="A107" s="6" t="s">
        <v>10</v>
      </c>
      <c r="B107" s="4"/>
      <c r="C107" s="99">
        <f>SUM(C105:C106)</f>
        <v>279420</v>
      </c>
      <c r="D107" s="99">
        <f>SUM(D105:D106)</f>
        <v>69855</v>
      </c>
    </row>
    <row r="108" spans="1:4" ht="18.95" customHeight="1" thickTop="1">
      <c r="A108" s="7" t="s">
        <v>79</v>
      </c>
      <c r="B108" s="4"/>
      <c r="C108" s="131"/>
      <c r="D108" s="81"/>
    </row>
    <row r="109" spans="1:4" ht="18.95" customHeight="1">
      <c r="A109" s="7" t="s">
        <v>80</v>
      </c>
      <c r="B109" s="4"/>
      <c r="C109" s="119"/>
      <c r="D109" s="82"/>
    </row>
    <row r="110" spans="1:4" ht="18.95" customHeight="1">
      <c r="A110" s="7" t="s">
        <v>81</v>
      </c>
      <c r="B110" s="4"/>
      <c r="C110" s="119"/>
      <c r="D110" s="82"/>
    </row>
    <row r="111" spans="1:4" ht="18.95" customHeight="1">
      <c r="A111" s="4" t="s">
        <v>82</v>
      </c>
      <c r="B111" s="4"/>
      <c r="C111" s="119">
        <v>135000</v>
      </c>
      <c r="D111" s="82">
        <v>11650</v>
      </c>
    </row>
    <row r="112" spans="1:4" ht="18.95" customHeight="1">
      <c r="A112" s="4" t="s">
        <v>83</v>
      </c>
      <c r="B112" s="4"/>
      <c r="C112" s="119">
        <v>30000</v>
      </c>
      <c r="D112" s="82">
        <v>0</v>
      </c>
    </row>
    <row r="113" spans="1:7" ht="18.95" customHeight="1">
      <c r="A113" s="4" t="s">
        <v>84</v>
      </c>
      <c r="B113" s="4"/>
      <c r="C113" s="119">
        <v>10000</v>
      </c>
      <c r="D113" s="82">
        <v>0</v>
      </c>
    </row>
    <row r="114" spans="1:7" ht="18.95" customHeight="1">
      <c r="A114" s="4" t="s">
        <v>85</v>
      </c>
      <c r="B114" s="4"/>
      <c r="C114" s="132">
        <v>171000</v>
      </c>
      <c r="D114" s="82">
        <v>42750</v>
      </c>
      <c r="G114" s="10"/>
    </row>
    <row r="115" spans="1:7" ht="18.95" customHeight="1">
      <c r="A115" s="8" t="s">
        <v>86</v>
      </c>
      <c r="B115" s="8"/>
      <c r="C115" s="132">
        <v>27140</v>
      </c>
      <c r="D115" s="79">
        <v>7630</v>
      </c>
    </row>
    <row r="116" spans="1:7" ht="18.95" customHeight="1" thickBot="1">
      <c r="A116" s="9" t="s">
        <v>10</v>
      </c>
      <c r="B116" s="9"/>
      <c r="C116" s="84">
        <f>SUM(C111:C115)</f>
        <v>373140</v>
      </c>
      <c r="D116" s="84">
        <f>SUM(D111:D115)</f>
        <v>62030</v>
      </c>
    </row>
    <row r="117" spans="1:7" s="10" customFormat="1" ht="18.95" customHeight="1" thickTop="1">
      <c r="A117" s="66"/>
      <c r="B117" s="66"/>
      <c r="C117" s="163"/>
      <c r="D117" s="88"/>
    </row>
    <row r="118" spans="1:7" s="10" customFormat="1" ht="18.95" customHeight="1">
      <c r="A118" s="66"/>
      <c r="B118" s="66"/>
      <c r="C118" s="163"/>
      <c r="D118" s="88"/>
    </row>
    <row r="119" spans="1:7" s="10" customFormat="1" ht="18.95" customHeight="1">
      <c r="A119" s="66"/>
      <c r="B119" s="66"/>
      <c r="C119" s="163"/>
      <c r="D119" s="88"/>
    </row>
    <row r="120" spans="1:7" s="10" customFormat="1" ht="18.95" customHeight="1">
      <c r="A120" s="66"/>
      <c r="B120" s="66"/>
      <c r="C120" s="163"/>
      <c r="D120" s="88"/>
    </row>
    <row r="121" spans="1:7" s="10" customFormat="1" ht="18.95" customHeight="1">
      <c r="A121" s="66"/>
      <c r="B121" s="66"/>
      <c r="C121" s="163"/>
      <c r="D121" s="88"/>
    </row>
    <row r="122" spans="1:7" s="10" customFormat="1" ht="18.95" customHeight="1">
      <c r="A122" s="66"/>
      <c r="B122" s="66"/>
      <c r="C122" s="163"/>
      <c r="D122" s="88"/>
    </row>
    <row r="123" spans="1:7" s="10" customFormat="1" ht="18.95" customHeight="1">
      <c r="A123" s="66"/>
      <c r="B123" s="66"/>
      <c r="C123" s="163"/>
      <c r="D123" s="88"/>
    </row>
    <row r="124" spans="1:7" s="10" customFormat="1" ht="18.95" customHeight="1">
      <c r="A124" s="66"/>
      <c r="B124" s="66"/>
      <c r="C124" s="163"/>
      <c r="D124" s="88"/>
    </row>
    <row r="125" spans="1:7" s="10" customFormat="1" ht="18.95" customHeight="1">
      <c r="A125" s="251">
        <v>4</v>
      </c>
      <c r="B125" s="251"/>
      <c r="C125" s="251"/>
      <c r="D125" s="251"/>
    </row>
    <row r="126" spans="1:7" ht="18.95" customHeight="1">
      <c r="A126" s="253" t="s">
        <v>2</v>
      </c>
      <c r="B126" s="253" t="s">
        <v>3</v>
      </c>
      <c r="C126" s="255" t="s">
        <v>4</v>
      </c>
      <c r="D126" s="257" t="s">
        <v>61</v>
      </c>
    </row>
    <row r="127" spans="1:7" ht="18.95" customHeight="1">
      <c r="A127" s="254"/>
      <c r="B127" s="254"/>
      <c r="C127" s="256"/>
      <c r="D127" s="258"/>
    </row>
    <row r="128" spans="1:7" ht="18.95" customHeight="1">
      <c r="A128" s="18" t="s">
        <v>87</v>
      </c>
      <c r="B128" s="15"/>
      <c r="C128" s="164"/>
      <c r="D128" s="77"/>
    </row>
    <row r="129" spans="1:4" ht="18.95" customHeight="1">
      <c r="A129" s="4" t="s">
        <v>88</v>
      </c>
      <c r="B129" s="4"/>
      <c r="C129" s="119">
        <v>100000</v>
      </c>
      <c r="D129" s="82">
        <v>47000</v>
      </c>
    </row>
    <row r="130" spans="1:4" ht="18.95" customHeight="1">
      <c r="A130" s="4" t="s">
        <v>89</v>
      </c>
      <c r="B130" s="4"/>
      <c r="C130" s="119"/>
      <c r="D130" s="82"/>
    </row>
    <row r="131" spans="1:4" ht="18.95" customHeight="1">
      <c r="A131" s="4" t="s">
        <v>90</v>
      </c>
      <c r="B131" s="4"/>
      <c r="C131" s="119">
        <v>40000</v>
      </c>
      <c r="D131" s="82">
        <v>3000</v>
      </c>
    </row>
    <row r="132" spans="1:4" ht="18.95" customHeight="1">
      <c r="A132" s="4" t="s">
        <v>91</v>
      </c>
      <c r="B132" s="4"/>
      <c r="C132" s="85">
        <v>30000</v>
      </c>
      <c r="D132" s="82">
        <v>500</v>
      </c>
    </row>
    <row r="133" spans="1:4" ht="18.95" customHeight="1">
      <c r="A133" s="19" t="s">
        <v>92</v>
      </c>
      <c r="B133" s="4"/>
      <c r="C133" s="165"/>
      <c r="D133" s="101"/>
    </row>
    <row r="134" spans="1:4" ht="18.95" customHeight="1">
      <c r="A134" s="4" t="s">
        <v>93</v>
      </c>
      <c r="B134" s="20"/>
      <c r="C134" s="119">
        <v>80000</v>
      </c>
      <c r="D134" s="82">
        <v>18800</v>
      </c>
    </row>
    <row r="135" spans="1:4" ht="18.95" customHeight="1">
      <c r="A135" s="4" t="s">
        <v>94</v>
      </c>
      <c r="B135" s="4"/>
      <c r="C135" s="85">
        <v>100000</v>
      </c>
      <c r="D135" s="82">
        <v>14880</v>
      </c>
    </row>
    <row r="136" spans="1:4" ht="18.95" customHeight="1">
      <c r="A136" s="4" t="s">
        <v>95</v>
      </c>
      <c r="B136" s="4"/>
      <c r="C136" s="85">
        <v>100000</v>
      </c>
      <c r="D136" s="82">
        <v>0</v>
      </c>
    </row>
    <row r="137" spans="1:4" ht="18.95" customHeight="1">
      <c r="A137" s="4" t="s">
        <v>96</v>
      </c>
      <c r="B137" s="4"/>
      <c r="C137" s="85">
        <v>3000</v>
      </c>
      <c r="D137" s="82">
        <v>1000</v>
      </c>
    </row>
    <row r="138" spans="1:4" ht="18.95" customHeight="1">
      <c r="A138" s="4" t="s">
        <v>97</v>
      </c>
      <c r="B138" s="4"/>
      <c r="C138" s="86">
        <v>100000</v>
      </c>
      <c r="D138" s="79">
        <v>0</v>
      </c>
    </row>
    <row r="139" spans="1:4" ht="18.95" customHeight="1">
      <c r="A139" s="4" t="s">
        <v>259</v>
      </c>
      <c r="B139" s="4"/>
      <c r="C139" s="86">
        <v>20000</v>
      </c>
      <c r="D139" s="79">
        <v>0</v>
      </c>
    </row>
    <row r="140" spans="1:4" ht="18.95" customHeight="1">
      <c r="A140" s="4" t="s">
        <v>98</v>
      </c>
      <c r="B140" s="4"/>
      <c r="C140" s="86">
        <v>15000</v>
      </c>
      <c r="D140" s="79">
        <v>0</v>
      </c>
    </row>
    <row r="141" spans="1:4" ht="18.95" customHeight="1" thickBot="1">
      <c r="A141" s="6" t="s">
        <v>10</v>
      </c>
      <c r="B141" s="4"/>
      <c r="C141" s="87">
        <f>SUM(C129:C140)</f>
        <v>588000</v>
      </c>
      <c r="D141" s="87">
        <f t="shared" ref="D141" si="0">SUM(D129:D140)</f>
        <v>85180</v>
      </c>
    </row>
    <row r="142" spans="1:4" ht="18.95" customHeight="1" thickTop="1">
      <c r="A142" s="7" t="s">
        <v>99</v>
      </c>
      <c r="B142" s="4"/>
      <c r="C142" s="106"/>
      <c r="D142" s="81"/>
    </row>
    <row r="143" spans="1:4" ht="18.95" customHeight="1">
      <c r="A143" s="4" t="s">
        <v>100</v>
      </c>
      <c r="B143" s="4"/>
      <c r="C143" s="85">
        <v>70000</v>
      </c>
      <c r="D143" s="82">
        <v>21600</v>
      </c>
    </row>
    <row r="144" spans="1:4" ht="18.95" customHeight="1">
      <c r="A144" s="4" t="s">
        <v>101</v>
      </c>
      <c r="B144" s="4"/>
      <c r="C144" s="86">
        <v>5000</v>
      </c>
      <c r="D144" s="82">
        <v>0</v>
      </c>
    </row>
    <row r="145" spans="1:6" ht="18.95" customHeight="1">
      <c r="A145" s="4" t="s">
        <v>102</v>
      </c>
      <c r="B145" s="4"/>
      <c r="C145" s="132">
        <v>30000</v>
      </c>
      <c r="D145" s="89">
        <v>0</v>
      </c>
    </row>
    <row r="146" spans="1:6" ht="18.95" customHeight="1">
      <c r="A146" s="4" t="s">
        <v>103</v>
      </c>
      <c r="B146" s="4"/>
      <c r="C146" s="119">
        <v>20000</v>
      </c>
      <c r="D146" s="82">
        <v>0</v>
      </c>
    </row>
    <row r="147" spans="1:6" ht="18.95" customHeight="1">
      <c r="A147" s="4" t="s">
        <v>104</v>
      </c>
      <c r="B147" s="4"/>
      <c r="C147" s="119">
        <v>50000</v>
      </c>
      <c r="D147" s="82">
        <v>0</v>
      </c>
    </row>
    <row r="148" spans="1:6" ht="18.95" customHeight="1">
      <c r="A148" s="4" t="s">
        <v>105</v>
      </c>
      <c r="B148" s="4"/>
      <c r="C148" s="119">
        <v>5000</v>
      </c>
      <c r="D148" s="82">
        <v>0</v>
      </c>
    </row>
    <row r="149" spans="1:6" ht="18.95" customHeight="1">
      <c r="A149" s="4" t="s">
        <v>106</v>
      </c>
      <c r="B149" s="4"/>
      <c r="C149" s="119">
        <v>30000</v>
      </c>
      <c r="D149" s="102">
        <v>17975</v>
      </c>
    </row>
    <row r="150" spans="1:6" ht="18.95" customHeight="1" thickBot="1">
      <c r="A150" s="6" t="s">
        <v>10</v>
      </c>
      <c r="B150" s="4"/>
      <c r="C150" s="99">
        <f>SUM(C143:C149)</f>
        <v>210000</v>
      </c>
      <c r="D150" s="99">
        <f t="shared" ref="D150" si="1">SUM(D143:D149)</f>
        <v>39575</v>
      </c>
    </row>
    <row r="151" spans="1:6" ht="18.95" customHeight="1" thickTop="1">
      <c r="A151" s="11" t="s">
        <v>107</v>
      </c>
      <c r="B151" s="6"/>
      <c r="C151" s="119"/>
      <c r="D151" s="82"/>
    </row>
    <row r="152" spans="1:6" ht="18.95" customHeight="1">
      <c r="A152" s="4" t="s">
        <v>108</v>
      </c>
      <c r="B152" s="4"/>
      <c r="C152" s="119">
        <v>120000</v>
      </c>
      <c r="D152" s="82">
        <v>22757.17</v>
      </c>
      <c r="F152" s="10"/>
    </row>
    <row r="153" spans="1:6" ht="18.95" customHeight="1">
      <c r="A153" s="4" t="s">
        <v>109</v>
      </c>
      <c r="B153" s="4"/>
      <c r="C153" s="119">
        <v>10000</v>
      </c>
      <c r="D153" s="82">
        <v>1927.61</v>
      </c>
    </row>
    <row r="154" spans="1:6" ht="18.95" customHeight="1">
      <c r="A154" s="4" t="s">
        <v>110</v>
      </c>
      <c r="B154" s="4"/>
      <c r="C154" s="119">
        <v>20000</v>
      </c>
      <c r="D154" s="82">
        <v>4635</v>
      </c>
    </row>
    <row r="155" spans="1:6" ht="18.95" customHeight="1">
      <c r="A155" s="4" t="s">
        <v>111</v>
      </c>
      <c r="B155" s="4"/>
      <c r="C155" s="132">
        <v>115000</v>
      </c>
      <c r="D155" s="79">
        <v>28205.200000000001</v>
      </c>
    </row>
    <row r="156" spans="1:6" ht="18.95" customHeight="1" thickBot="1">
      <c r="A156" s="21" t="s">
        <v>10</v>
      </c>
      <c r="B156" s="22"/>
      <c r="C156" s="103">
        <f>SUM(C152:C155)</f>
        <v>265000</v>
      </c>
      <c r="D156" s="103">
        <f>SUM(D152:D155)</f>
        <v>57524.979999999996</v>
      </c>
    </row>
    <row r="157" spans="1:6" ht="18.95" customHeight="1" thickTop="1">
      <c r="A157" s="66"/>
      <c r="B157" s="10"/>
      <c r="C157" s="166"/>
      <c r="D157" s="88"/>
    </row>
    <row r="158" spans="1:6" ht="18.95" customHeight="1">
      <c r="A158" s="66"/>
      <c r="B158" s="10"/>
      <c r="C158" s="166"/>
      <c r="D158" s="88"/>
    </row>
    <row r="159" spans="1:6" ht="18.95" customHeight="1">
      <c r="A159" s="66"/>
      <c r="B159" s="10"/>
      <c r="C159" s="166"/>
      <c r="D159" s="88"/>
    </row>
    <row r="160" spans="1:6" ht="18.95" customHeight="1">
      <c r="A160" s="66"/>
      <c r="B160" s="10"/>
      <c r="C160" s="166"/>
      <c r="D160" s="88"/>
    </row>
    <row r="161" spans="1:4" ht="18.95" customHeight="1">
      <c r="A161" s="66"/>
      <c r="B161" s="10"/>
      <c r="C161" s="166"/>
      <c r="D161" s="88"/>
    </row>
    <row r="162" spans="1:4" ht="18.95" customHeight="1">
      <c r="A162" s="66"/>
      <c r="B162" s="10"/>
      <c r="C162" s="166"/>
      <c r="D162" s="88"/>
    </row>
    <row r="163" spans="1:4" ht="18.95" customHeight="1">
      <c r="A163" s="66"/>
      <c r="B163" s="66"/>
      <c r="C163" s="144"/>
      <c r="D163" s="88"/>
    </row>
    <row r="164" spans="1:4" ht="18.95" customHeight="1">
      <c r="A164" s="66"/>
      <c r="B164" s="66"/>
      <c r="C164" s="144"/>
      <c r="D164" s="88"/>
    </row>
    <row r="165" spans="1:4" ht="18.95" customHeight="1">
      <c r="A165" s="66"/>
      <c r="B165" s="66"/>
      <c r="C165" s="144"/>
      <c r="D165" s="88"/>
    </row>
    <row r="166" spans="1:4" ht="18.95" customHeight="1">
      <c r="A166" s="251">
        <v>5</v>
      </c>
      <c r="B166" s="251"/>
      <c r="C166" s="251"/>
      <c r="D166" s="251"/>
    </row>
    <row r="167" spans="1:4" ht="18.95" customHeight="1">
      <c r="A167" s="253" t="s">
        <v>2</v>
      </c>
      <c r="B167" s="253" t="s">
        <v>3</v>
      </c>
      <c r="C167" s="255" t="s">
        <v>4</v>
      </c>
      <c r="D167" s="257" t="s">
        <v>61</v>
      </c>
    </row>
    <row r="168" spans="1:4" ht="18.95" customHeight="1">
      <c r="A168" s="254"/>
      <c r="B168" s="254"/>
      <c r="C168" s="256"/>
      <c r="D168" s="258"/>
    </row>
    <row r="169" spans="1:4" ht="18.95" customHeight="1">
      <c r="A169" s="7" t="s">
        <v>112</v>
      </c>
      <c r="B169" s="4"/>
      <c r="C169" s="131"/>
      <c r="D169" s="81"/>
    </row>
    <row r="170" spans="1:4" ht="18.95" customHeight="1">
      <c r="A170" s="4" t="s">
        <v>260</v>
      </c>
      <c r="B170" s="4"/>
      <c r="C170" s="131">
        <v>15000</v>
      </c>
      <c r="D170" s="81">
        <v>0</v>
      </c>
    </row>
    <row r="171" spans="1:4" ht="18.95" customHeight="1">
      <c r="A171" s="4" t="s">
        <v>261</v>
      </c>
      <c r="B171" s="4"/>
      <c r="C171" s="119"/>
      <c r="D171" s="82"/>
    </row>
    <row r="172" spans="1:4" ht="18.95" customHeight="1">
      <c r="A172" s="4" t="s">
        <v>262</v>
      </c>
      <c r="B172" s="4"/>
      <c r="C172" s="132">
        <v>7600</v>
      </c>
      <c r="D172" s="104">
        <v>0</v>
      </c>
    </row>
    <row r="173" spans="1:4" ht="18.95" customHeight="1">
      <c r="A173" s="4" t="s">
        <v>292</v>
      </c>
      <c r="B173" s="4"/>
      <c r="C173" s="159">
        <v>25000</v>
      </c>
      <c r="D173" s="199"/>
    </row>
    <row r="174" spans="1:4" ht="18.95" customHeight="1" thickBot="1">
      <c r="A174" s="11"/>
      <c r="B174" s="4"/>
      <c r="C174" s="99">
        <f>SUM(C170:C173)</f>
        <v>47600</v>
      </c>
      <c r="D174" s="105">
        <f>SUM(D172:D172)</f>
        <v>0</v>
      </c>
    </row>
    <row r="175" spans="1:4" ht="18.95" customHeight="1" thickTop="1">
      <c r="A175" s="7" t="s">
        <v>113</v>
      </c>
      <c r="B175" s="4"/>
      <c r="C175" s="131"/>
      <c r="D175" s="106"/>
    </row>
    <row r="176" spans="1:4" ht="18.95" customHeight="1">
      <c r="A176" s="4" t="s">
        <v>114</v>
      </c>
      <c r="B176" s="4"/>
      <c r="C176" s="132">
        <v>20000</v>
      </c>
      <c r="D176" s="86">
        <v>0</v>
      </c>
    </row>
    <row r="177" spans="1:6" ht="18.95" customHeight="1" thickBot="1">
      <c r="A177" s="6" t="s">
        <v>10</v>
      </c>
      <c r="B177" s="6"/>
      <c r="C177" s="87">
        <f>SUM(C176)</f>
        <v>20000</v>
      </c>
      <c r="D177" s="87">
        <f>SUM(D176)</f>
        <v>0</v>
      </c>
    </row>
    <row r="178" spans="1:6" ht="18.95" customHeight="1" thickTop="1">
      <c r="A178" s="23" t="s">
        <v>115</v>
      </c>
      <c r="B178" s="24"/>
      <c r="C178" s="131"/>
      <c r="D178" s="106"/>
    </row>
    <row r="179" spans="1:6" ht="18.95" customHeight="1">
      <c r="A179" s="7" t="s">
        <v>116</v>
      </c>
      <c r="B179" s="4"/>
      <c r="C179" s="119"/>
      <c r="D179" s="85"/>
    </row>
    <row r="180" spans="1:6" ht="18.95" customHeight="1">
      <c r="A180" s="4" t="s">
        <v>117</v>
      </c>
      <c r="B180" s="4"/>
      <c r="C180" s="119">
        <v>15000</v>
      </c>
      <c r="D180" s="85">
        <v>15000</v>
      </c>
    </row>
    <row r="181" spans="1:6" ht="18.95" customHeight="1">
      <c r="A181" s="7" t="s">
        <v>118</v>
      </c>
      <c r="B181" s="4"/>
      <c r="D181" s="85"/>
    </row>
    <row r="182" spans="1:6" ht="18.95" customHeight="1">
      <c r="A182" s="4" t="s">
        <v>317</v>
      </c>
      <c r="B182" s="8"/>
      <c r="C182" s="132">
        <v>5000</v>
      </c>
      <c r="D182" s="86">
        <v>5000</v>
      </c>
    </row>
    <row r="183" spans="1:6" ht="18.95" customHeight="1">
      <c r="A183" s="16" t="s">
        <v>320</v>
      </c>
      <c r="B183" s="13"/>
      <c r="C183" s="86">
        <v>5000</v>
      </c>
      <c r="D183" s="86">
        <v>0</v>
      </c>
    </row>
    <row r="184" spans="1:6" ht="18.95" customHeight="1">
      <c r="A184" s="16" t="s">
        <v>316</v>
      </c>
      <c r="B184" s="13"/>
      <c r="C184" s="86">
        <v>3000</v>
      </c>
      <c r="D184" s="86">
        <v>3000</v>
      </c>
    </row>
    <row r="185" spans="1:6" ht="18.95" customHeight="1" thickBot="1">
      <c r="A185" s="13" t="s">
        <v>10</v>
      </c>
      <c r="B185" s="13"/>
      <c r="C185" s="87">
        <f>SUM(C180:C184)</f>
        <v>28000</v>
      </c>
      <c r="D185" s="87">
        <f>SUM(D180:D184)</f>
        <v>23000</v>
      </c>
    </row>
    <row r="186" spans="1:6" ht="18.95" customHeight="1" thickTop="1" thickBot="1">
      <c r="A186" s="25" t="s">
        <v>119</v>
      </c>
      <c r="B186" s="25"/>
      <c r="C186" s="107">
        <f>C185+C177+C174+C156+C150+C141+C116+C107+C103+C97</f>
        <v>6537600</v>
      </c>
      <c r="D186" s="107">
        <f>D185+D177+D174+D156+D150+D141+D116+D107+D103+D97</f>
        <v>1429282.98</v>
      </c>
      <c r="F186" s="26"/>
    </row>
    <row r="187" spans="1:6" ht="18.95" customHeight="1" thickTop="1">
      <c r="A187" s="23" t="s">
        <v>120</v>
      </c>
      <c r="B187" s="24"/>
      <c r="C187" s="131"/>
      <c r="D187" s="81"/>
    </row>
    <row r="188" spans="1:6" ht="18.95" customHeight="1">
      <c r="A188" s="7" t="s">
        <v>121</v>
      </c>
      <c r="B188" s="4"/>
      <c r="C188" s="119"/>
      <c r="D188" s="82"/>
      <c r="F188" s="10"/>
    </row>
    <row r="189" spans="1:6" ht="18.95" customHeight="1">
      <c r="A189" s="4" t="s">
        <v>122</v>
      </c>
      <c r="B189" s="4"/>
      <c r="C189" s="132">
        <v>25000</v>
      </c>
      <c r="D189" s="79">
        <v>0</v>
      </c>
    </row>
    <row r="190" spans="1:6" ht="18.95" customHeight="1" thickBot="1">
      <c r="A190" s="17" t="s">
        <v>10</v>
      </c>
      <c r="B190" s="4"/>
      <c r="C190" s="108">
        <f t="shared" ref="C190:D191" si="2">SUM(C189)</f>
        <v>25000</v>
      </c>
      <c r="D190" s="108">
        <f t="shared" si="2"/>
        <v>0</v>
      </c>
    </row>
    <row r="191" spans="1:6" s="28" customFormat="1" ht="18.95" customHeight="1" thickTop="1" thickBot="1">
      <c r="A191" s="25" t="s">
        <v>123</v>
      </c>
      <c r="B191" s="27"/>
      <c r="C191" s="109">
        <f t="shared" si="2"/>
        <v>25000</v>
      </c>
      <c r="D191" s="109">
        <f t="shared" si="2"/>
        <v>0</v>
      </c>
      <c r="E191" s="32"/>
    </row>
    <row r="192" spans="1:6" ht="18.95" customHeight="1" thickTop="1">
      <c r="A192" s="7" t="s">
        <v>124</v>
      </c>
      <c r="B192" s="4"/>
      <c r="C192" s="131"/>
      <c r="D192" s="81"/>
    </row>
    <row r="193" spans="1:4" ht="18.95" customHeight="1">
      <c r="A193" s="7" t="s">
        <v>125</v>
      </c>
      <c r="B193" s="4"/>
      <c r="C193" s="119"/>
      <c r="D193" s="82"/>
    </row>
    <row r="194" spans="1:4" ht="18.95" customHeight="1">
      <c r="A194" s="7" t="s">
        <v>126</v>
      </c>
      <c r="B194" s="4"/>
      <c r="C194" s="119"/>
      <c r="D194" s="82"/>
    </row>
    <row r="195" spans="1:4" ht="18.95" customHeight="1">
      <c r="A195" s="4" t="s">
        <v>127</v>
      </c>
      <c r="B195" s="4"/>
      <c r="C195" s="113">
        <v>714840</v>
      </c>
      <c r="D195" s="82">
        <v>196250</v>
      </c>
    </row>
    <row r="196" spans="1:4" ht="18.95" customHeight="1">
      <c r="A196" s="4" t="s">
        <v>128</v>
      </c>
      <c r="B196" s="4"/>
      <c r="C196" s="132">
        <v>42000</v>
      </c>
      <c r="D196" s="79">
        <v>0</v>
      </c>
    </row>
    <row r="197" spans="1:4" ht="18.95" customHeight="1" thickBot="1">
      <c r="A197" s="29" t="s">
        <v>10</v>
      </c>
      <c r="B197" s="22"/>
      <c r="C197" s="99">
        <f>SUM(C195:C196)</f>
        <v>756840</v>
      </c>
      <c r="D197" s="99">
        <f t="shared" ref="D197" si="3">SUM(D195:D196)</f>
        <v>196250</v>
      </c>
    </row>
    <row r="198" spans="1:4" ht="18.95" customHeight="1" thickTop="1">
      <c r="A198" s="10"/>
      <c r="B198" s="10"/>
      <c r="C198" s="167"/>
      <c r="D198" s="110"/>
    </row>
    <row r="199" spans="1:4" ht="18.95" customHeight="1">
      <c r="A199" s="10"/>
      <c r="B199" s="10"/>
      <c r="C199" s="167"/>
      <c r="D199" s="110"/>
    </row>
    <row r="200" spans="1:4" ht="18.95" customHeight="1">
      <c r="A200" s="10"/>
      <c r="B200" s="10"/>
      <c r="C200" s="167"/>
      <c r="D200" s="110"/>
    </row>
    <row r="201" spans="1:4" ht="18.95" customHeight="1">
      <c r="A201" s="10"/>
      <c r="B201" s="10"/>
      <c r="C201" s="167"/>
      <c r="D201" s="110"/>
    </row>
    <row r="202" spans="1:4" ht="18.95" customHeight="1">
      <c r="A202" s="10"/>
      <c r="B202" s="10"/>
      <c r="C202" s="167"/>
      <c r="D202" s="110"/>
    </row>
    <row r="203" spans="1:4" ht="18.95" customHeight="1">
      <c r="A203" s="10"/>
      <c r="B203" s="10"/>
      <c r="C203" s="167"/>
      <c r="D203" s="110"/>
    </row>
    <row r="204" spans="1:4" ht="18.95" customHeight="1">
      <c r="A204" s="10"/>
      <c r="B204" s="10"/>
      <c r="C204" s="167"/>
      <c r="D204" s="110"/>
    </row>
    <row r="205" spans="1:4" ht="18.95" customHeight="1">
      <c r="A205" s="10"/>
      <c r="B205" s="10"/>
      <c r="C205" s="167"/>
      <c r="D205" s="110"/>
    </row>
    <row r="206" spans="1:4" ht="18.95" customHeight="1">
      <c r="A206" s="10"/>
      <c r="B206" s="10"/>
      <c r="C206" s="167"/>
      <c r="D206" s="110"/>
    </row>
    <row r="207" spans="1:4" ht="18.95" customHeight="1">
      <c r="A207" s="251">
        <v>6</v>
      </c>
      <c r="B207" s="251"/>
      <c r="C207" s="251"/>
      <c r="D207" s="251"/>
    </row>
    <row r="208" spans="1:4" ht="18.95" customHeight="1">
      <c r="A208" s="253" t="s">
        <v>2</v>
      </c>
      <c r="B208" s="253" t="s">
        <v>3</v>
      </c>
      <c r="C208" s="255" t="s">
        <v>4</v>
      </c>
      <c r="D208" s="257" t="s">
        <v>61</v>
      </c>
    </row>
    <row r="209" spans="1:5" ht="18.95" customHeight="1">
      <c r="A209" s="254"/>
      <c r="B209" s="254"/>
      <c r="C209" s="256"/>
      <c r="D209" s="258"/>
    </row>
    <row r="210" spans="1:5" ht="18.95" customHeight="1">
      <c r="A210" s="7" t="s">
        <v>129</v>
      </c>
      <c r="B210" s="8"/>
      <c r="C210" s="131"/>
      <c r="D210" s="81"/>
    </row>
    <row r="211" spans="1:5" ht="18.95" customHeight="1">
      <c r="A211" s="4" t="s">
        <v>77</v>
      </c>
      <c r="B211" s="8"/>
      <c r="C211" s="119">
        <v>256080</v>
      </c>
      <c r="D211" s="82">
        <v>66710</v>
      </c>
    </row>
    <row r="212" spans="1:5" ht="18.95" customHeight="1">
      <c r="A212" s="4" t="s">
        <v>78</v>
      </c>
      <c r="B212" s="8"/>
      <c r="C212" s="132">
        <v>44700</v>
      </c>
      <c r="D212" s="79">
        <v>10235</v>
      </c>
    </row>
    <row r="213" spans="1:5" ht="18.95" customHeight="1" thickBot="1">
      <c r="A213" s="17" t="s">
        <v>10</v>
      </c>
      <c r="B213" s="8"/>
      <c r="C213" s="99">
        <f>SUM(C211:C212)</f>
        <v>300780</v>
      </c>
      <c r="D213" s="99">
        <f t="shared" ref="D213" si="4">SUM(D211:D212)</f>
        <v>76945</v>
      </c>
    </row>
    <row r="214" spans="1:5" ht="18.95" customHeight="1" thickTop="1">
      <c r="A214" s="7" t="s">
        <v>79</v>
      </c>
      <c r="B214" s="8"/>
      <c r="C214" s="131"/>
      <c r="D214" s="81"/>
    </row>
    <row r="215" spans="1:5" ht="18.95" customHeight="1">
      <c r="A215" s="7" t="s">
        <v>80</v>
      </c>
      <c r="B215" s="8"/>
      <c r="C215" s="131"/>
      <c r="D215" s="81"/>
    </row>
    <row r="216" spans="1:5" ht="18.95" customHeight="1">
      <c r="A216" s="7" t="s">
        <v>81</v>
      </c>
      <c r="B216" s="13"/>
      <c r="C216" s="119"/>
      <c r="D216" s="82"/>
    </row>
    <row r="217" spans="1:5" ht="18.95" customHeight="1">
      <c r="A217" s="4" t="s">
        <v>82</v>
      </c>
      <c r="B217" s="4"/>
      <c r="C217" s="119">
        <v>60000</v>
      </c>
      <c r="D217" s="85">
        <v>0</v>
      </c>
    </row>
    <row r="218" spans="1:5" ht="18.95" customHeight="1">
      <c r="A218" s="4" t="s">
        <v>130</v>
      </c>
      <c r="B218" s="4"/>
      <c r="C218" s="119">
        <v>5000</v>
      </c>
      <c r="D218" s="85">
        <v>0</v>
      </c>
    </row>
    <row r="219" spans="1:5" ht="18.95" customHeight="1">
      <c r="A219" s="4" t="s">
        <v>131</v>
      </c>
      <c r="B219" s="6"/>
      <c r="C219" s="119">
        <v>100800</v>
      </c>
      <c r="D219" s="85">
        <v>24000</v>
      </c>
    </row>
    <row r="220" spans="1:5" ht="18.95" customHeight="1">
      <c r="A220" s="4" t="s">
        <v>132</v>
      </c>
      <c r="B220" s="4"/>
      <c r="C220" s="132">
        <v>12040</v>
      </c>
      <c r="D220" s="111">
        <v>4260</v>
      </c>
      <c r="E220" s="65"/>
    </row>
    <row r="221" spans="1:5" ht="18.95" customHeight="1" thickBot="1">
      <c r="A221" s="30" t="s">
        <v>10</v>
      </c>
      <c r="B221" s="4"/>
      <c r="C221" s="99">
        <f>SUM(C217:C220)</f>
        <v>177840</v>
      </c>
      <c r="D221" s="99">
        <f t="shared" ref="D221" si="5">SUM(D217:D220)</f>
        <v>28260</v>
      </c>
      <c r="E221" s="65"/>
    </row>
    <row r="222" spans="1:5" ht="18.95" customHeight="1" thickTop="1">
      <c r="A222" s="8" t="s">
        <v>23</v>
      </c>
      <c r="B222" s="6"/>
      <c r="C222" s="159" t="s">
        <v>23</v>
      </c>
      <c r="D222" s="112"/>
    </row>
    <row r="223" spans="1:5" ht="18.95" customHeight="1">
      <c r="A223" s="7" t="s">
        <v>87</v>
      </c>
      <c r="B223" s="6"/>
      <c r="C223" s="119" t="s">
        <v>23</v>
      </c>
      <c r="D223" s="113"/>
    </row>
    <row r="224" spans="1:5" ht="18.95" customHeight="1">
      <c r="A224" s="4" t="s">
        <v>133</v>
      </c>
      <c r="B224" s="4"/>
      <c r="C224" s="132">
        <v>10000</v>
      </c>
      <c r="D224" s="86">
        <v>0</v>
      </c>
      <c r="E224" s="32"/>
    </row>
    <row r="225" spans="1:5" ht="18.95" customHeight="1">
      <c r="A225" s="12" t="s">
        <v>134</v>
      </c>
      <c r="B225" s="4"/>
      <c r="C225" s="115"/>
      <c r="D225" s="85"/>
      <c r="E225" s="46"/>
    </row>
    <row r="226" spans="1:5" ht="18.95" customHeight="1">
      <c r="A226" s="31" t="s">
        <v>135</v>
      </c>
      <c r="B226" s="4"/>
      <c r="C226" s="168">
        <v>40000</v>
      </c>
      <c r="D226" s="114">
        <v>5500</v>
      </c>
    </row>
    <row r="227" spans="1:5" ht="18.95" customHeight="1">
      <c r="A227" s="4" t="s">
        <v>136</v>
      </c>
      <c r="B227" s="4"/>
      <c r="C227" s="111">
        <v>30000</v>
      </c>
      <c r="D227" s="111">
        <v>3600</v>
      </c>
      <c r="E227" s="32"/>
    </row>
    <row r="228" spans="1:5" ht="18.95" customHeight="1">
      <c r="A228" s="16" t="s">
        <v>137</v>
      </c>
      <c r="B228" s="13"/>
      <c r="C228" s="111">
        <v>100000</v>
      </c>
      <c r="D228" s="86">
        <v>0</v>
      </c>
      <c r="E228" s="32"/>
    </row>
    <row r="229" spans="1:5" ht="18.95" customHeight="1">
      <c r="A229" s="16" t="s">
        <v>263</v>
      </c>
      <c r="B229" s="13"/>
      <c r="C229" s="111">
        <v>30000</v>
      </c>
      <c r="D229" s="86">
        <v>0</v>
      </c>
      <c r="E229" s="32"/>
    </row>
    <row r="230" spans="1:5" ht="18.95" customHeight="1">
      <c r="A230" s="4" t="s">
        <v>138</v>
      </c>
      <c r="B230" s="7"/>
      <c r="C230" s="132">
        <v>20000</v>
      </c>
      <c r="D230" s="86">
        <v>0</v>
      </c>
      <c r="E230" s="32"/>
    </row>
    <row r="231" spans="1:5" ht="18.95" customHeight="1" thickBot="1">
      <c r="A231" s="6" t="s">
        <v>10</v>
      </c>
      <c r="B231" s="7"/>
      <c r="C231" s="99">
        <f>SUM(C224:C230)</f>
        <v>230000</v>
      </c>
      <c r="D231" s="99">
        <f t="shared" ref="D231" si="6">SUM(D224:D230)</f>
        <v>9100</v>
      </c>
      <c r="E231" s="32"/>
    </row>
    <row r="232" spans="1:5" ht="18.95" customHeight="1" thickTop="1">
      <c r="A232" s="33" t="s">
        <v>99</v>
      </c>
      <c r="B232" s="24"/>
      <c r="C232" s="100"/>
      <c r="D232" s="81"/>
      <c r="E232" s="32"/>
    </row>
    <row r="233" spans="1:5" ht="18.95" customHeight="1">
      <c r="A233" s="4" t="s">
        <v>100</v>
      </c>
      <c r="B233" s="4"/>
      <c r="C233" s="119">
        <v>40000</v>
      </c>
      <c r="D233" s="82">
        <v>6392</v>
      </c>
      <c r="E233" s="32"/>
    </row>
    <row r="234" spans="1:5" ht="18.95" customHeight="1">
      <c r="A234" s="4" t="s">
        <v>139</v>
      </c>
      <c r="B234" s="4"/>
      <c r="C234" s="132">
        <v>30000</v>
      </c>
      <c r="D234" s="79">
        <v>970</v>
      </c>
      <c r="E234" s="32"/>
    </row>
    <row r="235" spans="1:5" ht="18.95" customHeight="1" thickBot="1">
      <c r="A235" s="6" t="s">
        <v>10</v>
      </c>
      <c r="B235" s="4"/>
      <c r="C235" s="87">
        <f>SUM(C233:C234)</f>
        <v>70000</v>
      </c>
      <c r="D235" s="87">
        <f t="shared" ref="D235" si="7">SUM(D233:D234)</f>
        <v>7362</v>
      </c>
      <c r="E235" s="32"/>
    </row>
    <row r="236" spans="1:5" ht="18.95" customHeight="1" thickTop="1">
      <c r="A236" s="23" t="s">
        <v>140</v>
      </c>
      <c r="B236" s="24"/>
      <c r="C236" s="81"/>
      <c r="D236" s="81"/>
    </row>
    <row r="237" spans="1:5" ht="18.95" customHeight="1">
      <c r="A237" s="7" t="s">
        <v>112</v>
      </c>
      <c r="B237" s="4"/>
      <c r="C237" s="82"/>
      <c r="D237" s="82"/>
    </row>
    <row r="238" spans="1:5" ht="18.95" customHeight="1">
      <c r="A238" s="7" t="s">
        <v>140</v>
      </c>
      <c r="B238" s="4"/>
      <c r="C238" s="81"/>
      <c r="D238" s="81"/>
    </row>
    <row r="239" spans="1:5" ht="18.95" customHeight="1">
      <c r="A239" s="7" t="s">
        <v>112</v>
      </c>
      <c r="B239" s="4"/>
      <c r="C239" s="82"/>
      <c r="D239" s="82"/>
    </row>
    <row r="240" spans="1:5" ht="18.95" customHeight="1">
      <c r="A240" s="4" t="s">
        <v>141</v>
      </c>
      <c r="B240" s="6"/>
      <c r="C240" s="79"/>
      <c r="D240" s="79"/>
    </row>
    <row r="241" spans="1:6" ht="18.95" customHeight="1">
      <c r="A241" s="12" t="s">
        <v>267</v>
      </c>
      <c r="B241" s="4"/>
      <c r="C241" s="169">
        <v>36000</v>
      </c>
      <c r="D241" s="115">
        <v>0</v>
      </c>
    </row>
    <row r="242" spans="1:6" ht="18.95" customHeight="1">
      <c r="A242" s="12" t="s">
        <v>264</v>
      </c>
      <c r="B242" s="8"/>
      <c r="C242" s="170"/>
      <c r="D242" s="116"/>
    </row>
    <row r="243" spans="1:6" ht="18.95" customHeight="1">
      <c r="A243" s="12" t="s">
        <v>265</v>
      </c>
      <c r="B243" s="8"/>
      <c r="C243" s="170">
        <v>23000</v>
      </c>
      <c r="D243" s="116">
        <v>0</v>
      </c>
      <c r="F243" s="10"/>
    </row>
    <row r="244" spans="1:6" ht="18.95" customHeight="1">
      <c r="A244" s="12" t="s">
        <v>266</v>
      </c>
      <c r="B244" s="4"/>
      <c r="C244" s="171">
        <v>7600</v>
      </c>
      <c r="D244" s="117">
        <v>0</v>
      </c>
    </row>
    <row r="245" spans="1:6" ht="18.95" customHeight="1" thickBot="1">
      <c r="A245" s="6" t="s">
        <v>10</v>
      </c>
      <c r="B245" s="4"/>
      <c r="C245" s="84">
        <f>SUM(C241:C244)</f>
        <v>66600</v>
      </c>
      <c r="D245" s="84">
        <f t="shared" ref="D245" si="8">SUM(D241:D244)</f>
        <v>0</v>
      </c>
    </row>
    <row r="246" spans="1:6" s="36" customFormat="1" ht="18.95" customHeight="1" thickTop="1" thickBot="1">
      <c r="A246" s="34" t="s">
        <v>142</v>
      </c>
      <c r="B246" s="35"/>
      <c r="C246" s="107">
        <f>C197+C213+C221+C231+C235+C245</f>
        <v>1602060</v>
      </c>
      <c r="D246" s="107">
        <f>D197+D213+D221+D231+D235+D245</f>
        <v>317917</v>
      </c>
      <c r="E246" s="51"/>
    </row>
    <row r="247" spans="1:6" s="37" customFormat="1" ht="18.95" customHeight="1" thickTop="1" thickBot="1">
      <c r="A247" s="47" t="s">
        <v>143</v>
      </c>
      <c r="B247" s="48"/>
      <c r="C247" s="118">
        <f>C186+C191+C246</f>
        <v>8164660</v>
      </c>
      <c r="D247" s="118">
        <f>D186+D191+D246</f>
        <v>1747199.98</v>
      </c>
      <c r="E247" s="58"/>
    </row>
    <row r="248" spans="1:6" ht="18.95" customHeight="1" thickTop="1">
      <c r="A248" s="251">
        <v>7</v>
      </c>
      <c r="B248" s="251"/>
      <c r="C248" s="251"/>
      <c r="D248" s="251"/>
    </row>
    <row r="249" spans="1:6" ht="18.95" customHeight="1">
      <c r="A249" s="253" t="s">
        <v>2</v>
      </c>
      <c r="B249" s="253" t="s">
        <v>3</v>
      </c>
      <c r="C249" s="255" t="s">
        <v>4</v>
      </c>
      <c r="D249" s="257" t="s">
        <v>61</v>
      </c>
    </row>
    <row r="250" spans="1:6" ht="18.95" customHeight="1">
      <c r="A250" s="254"/>
      <c r="B250" s="254"/>
      <c r="C250" s="256"/>
      <c r="D250" s="258"/>
    </row>
    <row r="251" spans="1:6" ht="18.95" customHeight="1">
      <c r="A251" s="38" t="s">
        <v>144</v>
      </c>
      <c r="B251" s="8"/>
      <c r="C251" s="172"/>
      <c r="D251" s="100"/>
    </row>
    <row r="252" spans="1:6" ht="18.95" customHeight="1">
      <c r="A252" s="7" t="s">
        <v>145</v>
      </c>
      <c r="B252" s="4"/>
      <c r="C252" s="173"/>
      <c r="D252" s="89"/>
    </row>
    <row r="253" spans="1:6" ht="18.95" customHeight="1">
      <c r="A253" s="7" t="s">
        <v>79</v>
      </c>
      <c r="B253" s="52"/>
      <c r="C253" s="174"/>
      <c r="D253" s="119"/>
    </row>
    <row r="254" spans="1:6" ht="18.95" customHeight="1">
      <c r="A254" s="11" t="s">
        <v>87</v>
      </c>
      <c r="B254" s="4"/>
      <c r="C254" s="120"/>
      <c r="D254" s="120"/>
    </row>
    <row r="255" spans="1:6" ht="18.95" customHeight="1">
      <c r="A255" s="4" t="s">
        <v>133</v>
      </c>
      <c r="B255" s="6"/>
      <c r="C255" s="131">
        <v>3000</v>
      </c>
      <c r="D255" s="106">
        <v>0</v>
      </c>
    </row>
    <row r="256" spans="1:6" ht="18.95" customHeight="1">
      <c r="A256" s="4" t="s">
        <v>146</v>
      </c>
      <c r="B256" s="6"/>
      <c r="C256" s="159"/>
      <c r="D256" s="121"/>
    </row>
    <row r="257" spans="1:5" ht="18.95" customHeight="1">
      <c r="A257" s="4" t="s">
        <v>268</v>
      </c>
      <c r="B257" s="4"/>
      <c r="C257" s="132">
        <v>100000</v>
      </c>
      <c r="D257" s="86">
        <v>0</v>
      </c>
    </row>
    <row r="258" spans="1:5" ht="18.95" customHeight="1" thickBot="1">
      <c r="A258" s="13" t="s">
        <v>10</v>
      </c>
      <c r="B258" s="8"/>
      <c r="C258" s="99">
        <f>SUM(C255:C257)</f>
        <v>103000</v>
      </c>
      <c r="D258" s="99">
        <f t="shared" ref="D258" si="9">SUM(D255:D257)</f>
        <v>0</v>
      </c>
    </row>
    <row r="259" spans="1:5" s="64" customFormat="1" ht="18.95" customHeight="1" thickTop="1">
      <c r="A259" s="11" t="s">
        <v>140</v>
      </c>
      <c r="B259" s="4"/>
      <c r="C259" s="172"/>
      <c r="D259" s="106"/>
    </row>
    <row r="260" spans="1:5" s="10" customFormat="1" ht="18.95" customHeight="1">
      <c r="A260" s="74" t="s">
        <v>112</v>
      </c>
      <c r="B260" s="68"/>
      <c r="C260" s="173"/>
      <c r="D260" s="121"/>
    </row>
    <row r="261" spans="1:5" ht="18.95" customHeight="1" thickBot="1">
      <c r="A261" s="72" t="s">
        <v>269</v>
      </c>
      <c r="B261" s="68"/>
      <c r="C261" s="175">
        <v>60000</v>
      </c>
      <c r="D261" s="122">
        <v>0</v>
      </c>
    </row>
    <row r="262" spans="1:5" ht="18.95" customHeight="1" thickTop="1" thickBot="1">
      <c r="A262" s="13" t="s">
        <v>10</v>
      </c>
      <c r="B262" s="8"/>
      <c r="C262" s="123">
        <f>SUM(C261)</f>
        <v>60000</v>
      </c>
      <c r="D262" s="123">
        <f t="shared" ref="D262" si="10">SUM(D261)</f>
        <v>0</v>
      </c>
    </row>
    <row r="263" spans="1:5" s="36" customFormat="1" ht="18.95" customHeight="1" thickTop="1" thickBot="1">
      <c r="A263" s="34" t="s">
        <v>147</v>
      </c>
      <c r="B263" s="35"/>
      <c r="C263" s="109">
        <f>C258+C262</f>
        <v>163000</v>
      </c>
      <c r="D263" s="109">
        <f t="shared" ref="D263" si="11">D258+D262</f>
        <v>0</v>
      </c>
      <c r="E263" s="51"/>
    </row>
    <row r="264" spans="1:5" s="37" customFormat="1" ht="18.95" customHeight="1" thickTop="1" thickBot="1">
      <c r="A264" s="39" t="s">
        <v>148</v>
      </c>
      <c r="B264" s="40"/>
      <c r="C264" s="124">
        <f>C263</f>
        <v>163000</v>
      </c>
      <c r="D264" s="124">
        <f t="shared" ref="D264" si="12">D263</f>
        <v>0</v>
      </c>
      <c r="E264" s="58"/>
    </row>
    <row r="265" spans="1:5" ht="18.95" customHeight="1" thickTop="1">
      <c r="A265" s="23" t="s">
        <v>149</v>
      </c>
      <c r="B265" s="24"/>
      <c r="C265" s="131"/>
      <c r="D265" s="125"/>
    </row>
    <row r="266" spans="1:5" ht="18.95" customHeight="1">
      <c r="A266" s="23" t="s">
        <v>150</v>
      </c>
      <c r="B266" s="4"/>
      <c r="C266" s="131"/>
      <c r="D266" s="81"/>
    </row>
    <row r="267" spans="1:5" ht="18.95" customHeight="1">
      <c r="A267" s="7" t="s">
        <v>64</v>
      </c>
      <c r="B267" s="4"/>
      <c r="C267" s="119"/>
      <c r="D267" s="82"/>
    </row>
    <row r="268" spans="1:5" ht="18.95" customHeight="1">
      <c r="A268" s="7" t="s">
        <v>126</v>
      </c>
      <c r="B268" s="4"/>
      <c r="C268" s="119" t="s">
        <v>23</v>
      </c>
      <c r="D268" s="82"/>
    </row>
    <row r="269" spans="1:5" ht="18.95" customHeight="1">
      <c r="A269" s="4" t="s">
        <v>127</v>
      </c>
      <c r="B269" s="6"/>
      <c r="C269" s="86">
        <v>280440</v>
      </c>
      <c r="D269" s="79">
        <v>75830</v>
      </c>
    </row>
    <row r="270" spans="1:5" ht="18.95" customHeight="1" thickBot="1">
      <c r="A270" s="6" t="s">
        <v>10</v>
      </c>
      <c r="B270" s="4"/>
      <c r="C270" s="99">
        <f>SUM(C269)</f>
        <v>280440</v>
      </c>
      <c r="D270" s="99">
        <f t="shared" ref="D270" si="13">SUM(D269)</f>
        <v>75830</v>
      </c>
    </row>
    <row r="271" spans="1:5" ht="18.95" customHeight="1" thickTop="1">
      <c r="A271" s="7" t="s">
        <v>129</v>
      </c>
      <c r="B271" s="4"/>
      <c r="C271" s="159"/>
      <c r="D271" s="89"/>
    </row>
    <row r="272" spans="1:5" ht="18.95" customHeight="1">
      <c r="A272" s="12" t="s">
        <v>77</v>
      </c>
      <c r="B272" s="4"/>
      <c r="C272" s="132">
        <v>10000</v>
      </c>
      <c r="D272" s="126">
        <v>5695</v>
      </c>
    </row>
    <row r="273" spans="1:4" ht="18.95" customHeight="1" thickBot="1">
      <c r="A273" s="6" t="s">
        <v>10</v>
      </c>
      <c r="B273" s="4"/>
      <c r="C273" s="99">
        <f>SUM(C272:C272)</f>
        <v>10000</v>
      </c>
      <c r="D273" s="99">
        <f t="shared" ref="D273" si="14">SUM(D272:D272)</f>
        <v>5695</v>
      </c>
    </row>
    <row r="274" spans="1:4" ht="18.95" customHeight="1" thickTop="1">
      <c r="A274" s="23" t="s">
        <v>79</v>
      </c>
      <c r="B274" s="45"/>
      <c r="C274" s="131"/>
      <c r="D274" s="81"/>
    </row>
    <row r="275" spans="1:4" ht="18.95" customHeight="1">
      <c r="A275" s="7" t="s">
        <v>81</v>
      </c>
      <c r="B275" s="41"/>
      <c r="C275" s="86"/>
      <c r="D275" s="79"/>
    </row>
    <row r="276" spans="1:4" ht="18.95" customHeight="1">
      <c r="A276" s="4" t="s">
        <v>82</v>
      </c>
      <c r="B276" s="42"/>
      <c r="C276" s="86">
        <v>80000</v>
      </c>
      <c r="D276" s="86">
        <v>0</v>
      </c>
    </row>
    <row r="277" spans="1:4" ht="18.95" customHeight="1">
      <c r="A277" s="12" t="s">
        <v>151</v>
      </c>
      <c r="B277" s="4"/>
      <c r="C277" s="85">
        <v>2000</v>
      </c>
      <c r="D277" s="85">
        <v>0</v>
      </c>
    </row>
    <row r="278" spans="1:4" ht="18.95" customHeight="1">
      <c r="A278" s="4" t="s">
        <v>131</v>
      </c>
      <c r="B278" s="4"/>
      <c r="C278" s="159">
        <v>36000</v>
      </c>
      <c r="D278" s="121">
        <v>9000</v>
      </c>
    </row>
    <row r="279" spans="1:4" ht="18.95" customHeight="1" thickBot="1">
      <c r="A279" s="6" t="s">
        <v>10</v>
      </c>
      <c r="B279" s="4"/>
      <c r="C279" s="99">
        <f>SUM(C276:C278)</f>
        <v>118000</v>
      </c>
      <c r="D279" s="99">
        <f t="shared" ref="D279" si="15">SUM(D276:D278)</f>
        <v>9000</v>
      </c>
    </row>
    <row r="280" spans="1:4" ht="18.95" customHeight="1" thickTop="1">
      <c r="A280" s="23" t="s">
        <v>87</v>
      </c>
      <c r="B280" s="24"/>
      <c r="C280" s="172"/>
      <c r="D280" s="120"/>
    </row>
    <row r="281" spans="1:4" ht="18.95" customHeight="1">
      <c r="A281" s="4" t="s">
        <v>133</v>
      </c>
      <c r="B281" s="4"/>
      <c r="C281" s="131">
        <v>5000</v>
      </c>
      <c r="D281" s="106">
        <v>0</v>
      </c>
    </row>
    <row r="282" spans="1:4" ht="18.95" customHeight="1">
      <c r="A282" s="4" t="s">
        <v>152</v>
      </c>
      <c r="B282" s="6"/>
      <c r="C282" s="119"/>
      <c r="D282" s="113"/>
    </row>
    <row r="283" spans="1:4" ht="18.95" customHeight="1">
      <c r="A283" s="4" t="s">
        <v>153</v>
      </c>
      <c r="B283" s="4"/>
      <c r="C283" s="119">
        <v>40000</v>
      </c>
      <c r="D283" s="85">
        <v>19500</v>
      </c>
    </row>
    <row r="284" spans="1:4" ht="18.95" customHeight="1">
      <c r="A284" s="4" t="s">
        <v>154</v>
      </c>
      <c r="B284" s="4"/>
      <c r="C284" s="132">
        <v>50000</v>
      </c>
      <c r="D284" s="121">
        <v>20080</v>
      </c>
    </row>
    <row r="285" spans="1:4" ht="18.95" customHeight="1">
      <c r="A285" s="6" t="s">
        <v>10</v>
      </c>
      <c r="B285" s="4"/>
      <c r="C285" s="127">
        <f>SUM(C281:C284)</f>
        <v>95000</v>
      </c>
      <c r="D285" s="127">
        <f>SUM(D281:D284)</f>
        <v>39580</v>
      </c>
    </row>
    <row r="286" spans="1:4" ht="18.95" customHeight="1" thickBot="1">
      <c r="A286" s="62" t="s">
        <v>155</v>
      </c>
      <c r="B286" s="63"/>
      <c r="C286" s="128">
        <f>C270+C273+C279+C285</f>
        <v>503440</v>
      </c>
      <c r="D286" s="128">
        <f t="shared" ref="D286" si="16">D270+D273+D279+D285</f>
        <v>130105</v>
      </c>
    </row>
    <row r="287" spans="1:4" ht="18.95" customHeight="1" thickTop="1">
      <c r="A287" s="200"/>
      <c r="B287" s="51"/>
      <c r="C287" s="201"/>
      <c r="D287" s="201"/>
    </row>
    <row r="288" spans="1:4" ht="18.95" customHeight="1">
      <c r="A288" s="10"/>
      <c r="B288" s="10"/>
      <c r="C288" s="167"/>
      <c r="D288" s="129"/>
    </row>
    <row r="289" spans="1:4" ht="18.95" customHeight="1">
      <c r="A289" s="251">
        <v>8</v>
      </c>
      <c r="B289" s="251"/>
      <c r="C289" s="251"/>
      <c r="D289" s="251"/>
    </row>
    <row r="290" spans="1:4" ht="18.95" customHeight="1">
      <c r="A290" s="253" t="s">
        <v>2</v>
      </c>
      <c r="B290" s="253" t="s">
        <v>3</v>
      </c>
      <c r="C290" s="255" t="s">
        <v>4</v>
      </c>
      <c r="D290" s="257" t="s">
        <v>61</v>
      </c>
    </row>
    <row r="291" spans="1:4" ht="18.95" customHeight="1">
      <c r="A291" s="254"/>
      <c r="B291" s="254"/>
      <c r="C291" s="256"/>
      <c r="D291" s="258"/>
    </row>
    <row r="292" spans="1:4" ht="18.95" customHeight="1">
      <c r="A292" s="7" t="s">
        <v>156</v>
      </c>
      <c r="B292" s="6"/>
      <c r="C292" s="172"/>
      <c r="D292" s="100"/>
    </row>
    <row r="293" spans="1:4" ht="18.95" customHeight="1">
      <c r="A293" s="23" t="s">
        <v>79</v>
      </c>
      <c r="B293" s="24"/>
      <c r="C293" s="131"/>
      <c r="D293" s="81"/>
    </row>
    <row r="294" spans="1:4" ht="18.95" customHeight="1">
      <c r="A294" s="7" t="s">
        <v>87</v>
      </c>
      <c r="B294" s="4"/>
      <c r="C294" s="119"/>
      <c r="D294" s="82"/>
    </row>
    <row r="295" spans="1:4" ht="18.95" customHeight="1">
      <c r="A295" s="7" t="s">
        <v>157</v>
      </c>
      <c r="B295" s="4"/>
      <c r="C295" s="119"/>
      <c r="D295" s="82"/>
    </row>
    <row r="296" spans="1:4" ht="18.95" customHeight="1">
      <c r="A296" s="4" t="s">
        <v>158</v>
      </c>
      <c r="B296" s="4"/>
      <c r="C296" s="119">
        <v>100000</v>
      </c>
      <c r="D296" s="82">
        <v>0</v>
      </c>
    </row>
    <row r="297" spans="1:4" ht="18.95" customHeight="1">
      <c r="A297" s="8" t="s">
        <v>159</v>
      </c>
      <c r="B297" s="6"/>
      <c r="C297" s="132"/>
      <c r="D297" s="79"/>
    </row>
    <row r="298" spans="1:4" ht="18.95" customHeight="1">
      <c r="A298" s="12" t="s">
        <v>160</v>
      </c>
      <c r="B298" s="4"/>
      <c r="C298" s="85">
        <v>8000</v>
      </c>
      <c r="D298" s="82">
        <v>0</v>
      </c>
    </row>
    <row r="299" spans="1:4" ht="18.95" customHeight="1">
      <c r="A299" s="44" t="s">
        <v>161</v>
      </c>
      <c r="B299" s="24"/>
      <c r="C299" s="121">
        <v>324800</v>
      </c>
      <c r="D299" s="89">
        <f>58000</f>
        <v>58000</v>
      </c>
    </row>
    <row r="300" spans="1:4" ht="18.95" customHeight="1" thickBot="1">
      <c r="A300" s="45" t="s">
        <v>10</v>
      </c>
      <c r="B300" s="4"/>
      <c r="C300" s="87">
        <f>SUM(C296:C299)</f>
        <v>432800</v>
      </c>
      <c r="D300" s="87">
        <f t="shared" ref="D300" si="17">SUM(D296:D299)</f>
        <v>58000</v>
      </c>
    </row>
    <row r="301" spans="1:4" ht="18.95" customHeight="1" thickTop="1">
      <c r="A301" s="11" t="s">
        <v>99</v>
      </c>
      <c r="B301" s="4"/>
      <c r="C301" s="106"/>
      <c r="D301" s="81"/>
    </row>
    <row r="302" spans="1:4" ht="18.95" customHeight="1">
      <c r="A302" s="16" t="s">
        <v>162</v>
      </c>
      <c r="B302" s="4"/>
      <c r="C302" s="86">
        <v>744370</v>
      </c>
      <c r="D302" s="86">
        <v>0</v>
      </c>
    </row>
    <row r="303" spans="1:4" s="64" customFormat="1" ht="18.95" customHeight="1" thickBot="1">
      <c r="A303" s="41" t="s">
        <v>10</v>
      </c>
      <c r="B303" s="8"/>
      <c r="C303" s="130">
        <f>SUM(C302)</f>
        <v>744370</v>
      </c>
      <c r="D303" s="130">
        <f t="shared" ref="D303" si="18">SUM(D302)</f>
        <v>0</v>
      </c>
    </row>
    <row r="304" spans="1:4" s="64" customFormat="1" ht="18.95" customHeight="1" thickTop="1">
      <c r="A304" s="74" t="s">
        <v>140</v>
      </c>
      <c r="B304" s="3"/>
      <c r="C304" s="131"/>
      <c r="D304" s="131"/>
    </row>
    <row r="305" spans="1:4" s="64" customFormat="1" ht="18.95" customHeight="1">
      <c r="A305" s="74" t="s">
        <v>112</v>
      </c>
      <c r="B305" s="4"/>
      <c r="C305" s="119"/>
      <c r="D305" s="119"/>
    </row>
    <row r="306" spans="1:4" s="64" customFormat="1" ht="18.95" customHeight="1">
      <c r="A306" s="74" t="s">
        <v>270</v>
      </c>
      <c r="B306" s="4"/>
      <c r="C306" s="119"/>
      <c r="D306" s="119"/>
    </row>
    <row r="307" spans="1:4" s="64" customFormat="1" ht="18.95" customHeight="1">
      <c r="A307" s="75" t="s">
        <v>297</v>
      </c>
      <c r="B307" s="4"/>
      <c r="C307" s="176">
        <v>15000</v>
      </c>
      <c r="D307" s="119">
        <v>0</v>
      </c>
    </row>
    <row r="308" spans="1:4" s="64" customFormat="1" ht="18.95" customHeight="1">
      <c r="A308" s="75" t="s">
        <v>296</v>
      </c>
      <c r="B308" s="4"/>
      <c r="C308" s="176">
        <v>3500</v>
      </c>
      <c r="D308" s="119">
        <v>0</v>
      </c>
    </row>
    <row r="309" spans="1:4" s="64" customFormat="1" ht="18.95" customHeight="1">
      <c r="A309" s="75" t="s">
        <v>295</v>
      </c>
      <c r="B309" s="4"/>
      <c r="C309" s="176">
        <v>3500</v>
      </c>
      <c r="D309" s="119">
        <v>0</v>
      </c>
    </row>
    <row r="310" spans="1:4" s="64" customFormat="1" ht="18.95" customHeight="1">
      <c r="A310" s="75" t="s">
        <v>294</v>
      </c>
      <c r="B310" s="4"/>
      <c r="C310" s="176">
        <v>11000</v>
      </c>
      <c r="D310" s="119">
        <v>0</v>
      </c>
    </row>
    <row r="311" spans="1:4" s="64" customFormat="1" ht="18.95" customHeight="1">
      <c r="A311" s="75" t="s">
        <v>293</v>
      </c>
      <c r="B311" s="4"/>
      <c r="C311" s="176">
        <v>22000</v>
      </c>
      <c r="D311" s="119">
        <v>0</v>
      </c>
    </row>
    <row r="312" spans="1:4" s="64" customFormat="1" ht="18.95" customHeight="1">
      <c r="A312" s="75" t="s">
        <v>298</v>
      </c>
      <c r="B312" s="4"/>
      <c r="C312" s="176">
        <v>35000</v>
      </c>
      <c r="D312" s="119">
        <v>0</v>
      </c>
    </row>
    <row r="313" spans="1:4" s="64" customFormat="1" ht="18.95" customHeight="1">
      <c r="A313" s="75" t="s">
        <v>299</v>
      </c>
      <c r="B313" s="4"/>
      <c r="C313" s="177">
        <v>4500</v>
      </c>
      <c r="D313" s="132">
        <v>0</v>
      </c>
    </row>
    <row r="314" spans="1:4" s="64" customFormat="1" ht="18.95" customHeight="1" thickBot="1">
      <c r="A314" s="41" t="s">
        <v>10</v>
      </c>
      <c r="B314" s="4"/>
      <c r="C314" s="133">
        <f>SUM(C307:C313)</f>
        <v>94500</v>
      </c>
      <c r="D314" s="133">
        <f t="shared" ref="D314" si="19">SUM(D307:D313)</f>
        <v>0</v>
      </c>
    </row>
    <row r="315" spans="1:4" s="64" customFormat="1" ht="18.95" customHeight="1" thickTop="1">
      <c r="A315" s="7" t="s">
        <v>163</v>
      </c>
      <c r="B315" s="4"/>
      <c r="C315" s="131"/>
      <c r="D315" s="125"/>
    </row>
    <row r="316" spans="1:4" s="64" customFormat="1" ht="18.95" customHeight="1">
      <c r="A316" s="23" t="s">
        <v>115</v>
      </c>
      <c r="B316" s="6"/>
      <c r="C316" s="131"/>
      <c r="D316" s="81"/>
    </row>
    <row r="317" spans="1:4" s="64" customFormat="1" ht="18.95" customHeight="1">
      <c r="A317" s="7" t="s">
        <v>164</v>
      </c>
      <c r="B317" s="38"/>
      <c r="C317" s="119"/>
      <c r="D317" s="82"/>
    </row>
    <row r="318" spans="1:4" s="64" customFormat="1" ht="18.95" customHeight="1">
      <c r="A318" s="7" t="s">
        <v>165</v>
      </c>
      <c r="B318" s="38"/>
      <c r="C318" s="119"/>
      <c r="D318" s="82"/>
    </row>
    <row r="319" spans="1:4" s="64" customFormat="1" ht="18.95" customHeight="1">
      <c r="A319" s="4" t="s">
        <v>166</v>
      </c>
      <c r="B319" s="4"/>
      <c r="C319" s="85">
        <v>9248</v>
      </c>
      <c r="D319" s="85">
        <v>0</v>
      </c>
    </row>
    <row r="320" spans="1:4" s="64" customFormat="1" ht="18.95" customHeight="1">
      <c r="A320" s="4" t="s">
        <v>167</v>
      </c>
      <c r="B320" s="4"/>
      <c r="C320" s="119">
        <v>18360</v>
      </c>
      <c r="D320" s="85">
        <v>0</v>
      </c>
    </row>
    <row r="321" spans="1:7" s="64" customFormat="1" ht="18.95" customHeight="1">
      <c r="A321" s="4" t="s">
        <v>168</v>
      </c>
      <c r="B321" s="4"/>
      <c r="C321" s="132">
        <v>18580</v>
      </c>
      <c r="D321" s="86">
        <v>0</v>
      </c>
    </row>
    <row r="322" spans="1:7" s="64" customFormat="1" ht="18.95" customHeight="1">
      <c r="A322" s="12" t="s">
        <v>169</v>
      </c>
      <c r="B322" s="4"/>
      <c r="C322" s="85">
        <v>16900</v>
      </c>
      <c r="D322" s="115">
        <v>0</v>
      </c>
    </row>
    <row r="323" spans="1:7" s="64" customFormat="1" ht="18.95" customHeight="1">
      <c r="A323" s="7" t="s">
        <v>170</v>
      </c>
      <c r="B323" s="4"/>
      <c r="C323" s="131"/>
      <c r="D323" s="106"/>
    </row>
    <row r="324" spans="1:7" s="64" customFormat="1" ht="18.95" customHeight="1">
      <c r="A324" s="4" t="s">
        <v>171</v>
      </c>
      <c r="B324" s="4"/>
      <c r="C324" s="119">
        <v>17752</v>
      </c>
      <c r="D324" s="85">
        <v>0</v>
      </c>
    </row>
    <row r="325" spans="1:7" s="64" customFormat="1" ht="18.95" customHeight="1">
      <c r="A325" s="4" t="s">
        <v>172</v>
      </c>
      <c r="B325" s="4"/>
      <c r="C325" s="132">
        <v>51920</v>
      </c>
      <c r="D325" s="86">
        <v>0</v>
      </c>
    </row>
    <row r="326" spans="1:7" s="64" customFormat="1" ht="18.95" customHeight="1">
      <c r="A326" s="12" t="s">
        <v>173</v>
      </c>
      <c r="B326" s="4"/>
      <c r="C326" s="85">
        <v>32780</v>
      </c>
      <c r="D326" s="85">
        <v>0</v>
      </c>
    </row>
    <row r="327" spans="1:7" s="64" customFormat="1" ht="18.95" customHeight="1">
      <c r="A327" s="22" t="s">
        <v>174</v>
      </c>
      <c r="B327" s="22"/>
      <c r="C327" s="178">
        <v>19340</v>
      </c>
      <c r="D327" s="134">
        <v>0</v>
      </c>
    </row>
    <row r="328" spans="1:7" s="64" customFormat="1" ht="18.95" customHeight="1">
      <c r="A328" s="69"/>
      <c r="B328" s="69"/>
      <c r="C328" s="202"/>
      <c r="D328" s="203"/>
    </row>
    <row r="329" spans="1:7" s="64" customFormat="1" ht="18.95" customHeight="1">
      <c r="A329" s="69"/>
      <c r="B329" s="69"/>
      <c r="C329" s="202"/>
      <c r="D329" s="203"/>
    </row>
    <row r="330" spans="1:7" s="49" customFormat="1" ht="18.95" customHeight="1">
      <c r="A330" s="262">
        <v>9</v>
      </c>
      <c r="B330" s="262"/>
      <c r="C330" s="262"/>
      <c r="D330" s="262"/>
    </row>
    <row r="331" spans="1:7" ht="18.95" customHeight="1">
      <c r="A331" s="253" t="s">
        <v>2</v>
      </c>
      <c r="B331" s="253" t="s">
        <v>3</v>
      </c>
      <c r="C331" s="255" t="s">
        <v>4</v>
      </c>
      <c r="D331" s="257" t="s">
        <v>61</v>
      </c>
    </row>
    <row r="332" spans="1:7" ht="18.95" customHeight="1">
      <c r="A332" s="254"/>
      <c r="B332" s="254"/>
      <c r="C332" s="256"/>
      <c r="D332" s="258"/>
      <c r="G332" s="64"/>
    </row>
    <row r="333" spans="1:7" ht="18.95" customHeight="1">
      <c r="A333" s="7" t="s">
        <v>175</v>
      </c>
      <c r="B333" s="4"/>
      <c r="C333" s="119"/>
      <c r="D333" s="85"/>
    </row>
    <row r="334" spans="1:7" ht="18.95" customHeight="1">
      <c r="A334" s="4" t="s">
        <v>176</v>
      </c>
      <c r="B334" s="4"/>
      <c r="C334" s="119">
        <v>368000</v>
      </c>
      <c r="D334" s="85">
        <v>92000</v>
      </c>
    </row>
    <row r="335" spans="1:7" ht="18.95" customHeight="1">
      <c r="A335" s="4" t="s">
        <v>177</v>
      </c>
      <c r="B335" s="6"/>
      <c r="C335" s="132">
        <v>496000</v>
      </c>
      <c r="D335" s="86">
        <v>124000</v>
      </c>
    </row>
    <row r="336" spans="1:7" ht="18.95" customHeight="1">
      <c r="A336" s="12" t="s">
        <v>178</v>
      </c>
      <c r="B336" s="4"/>
      <c r="C336" s="179">
        <v>224000</v>
      </c>
      <c r="D336" s="85">
        <v>56000</v>
      </c>
    </row>
    <row r="337" spans="1:5" ht="18.95" customHeight="1">
      <c r="A337" s="4" t="s">
        <v>179</v>
      </c>
      <c r="B337" s="4"/>
      <c r="C337" s="180">
        <v>216000</v>
      </c>
      <c r="D337" s="106">
        <v>54000</v>
      </c>
    </row>
    <row r="338" spans="1:5" ht="18.95" customHeight="1">
      <c r="A338" s="7" t="s">
        <v>180</v>
      </c>
      <c r="B338" s="8"/>
      <c r="C338" s="181">
        <v>80000</v>
      </c>
      <c r="D338" s="86">
        <v>0</v>
      </c>
    </row>
    <row r="339" spans="1:5" ht="18.95" customHeight="1" thickBot="1">
      <c r="A339" s="13" t="s">
        <v>10</v>
      </c>
      <c r="B339" s="8"/>
      <c r="C339" s="182">
        <f>C338+C337+C336+C335+C334+C327+C326+C325+C322+C321+C320+C319+C324</f>
        <v>1568880</v>
      </c>
      <c r="D339" s="135">
        <f>D338+D337+D336+D335+D334+D327+D326+D325+D322+D321+D320+D319+D324</f>
        <v>326000</v>
      </c>
    </row>
    <row r="340" spans="1:5" ht="18.95" customHeight="1" thickTop="1" thickBot="1">
      <c r="A340" s="34" t="s">
        <v>181</v>
      </c>
      <c r="B340" s="35"/>
      <c r="C340" s="183">
        <f>C300+C303+C314+C339</f>
        <v>2840550</v>
      </c>
      <c r="D340" s="136">
        <f>D300+D303+D314+D339</f>
        <v>384000</v>
      </c>
    </row>
    <row r="341" spans="1:5" ht="18.95" customHeight="1" thickTop="1" thickBot="1">
      <c r="A341" s="39" t="s">
        <v>182</v>
      </c>
      <c r="B341" s="39"/>
      <c r="C341" s="184">
        <f>C286+C340</f>
        <v>3343990</v>
      </c>
      <c r="D341" s="137">
        <f>D286+D340</f>
        <v>514105</v>
      </c>
    </row>
    <row r="342" spans="1:5" ht="18.95" customHeight="1" thickTop="1">
      <c r="A342" s="67" t="s">
        <v>271</v>
      </c>
      <c r="B342" s="39"/>
      <c r="C342" s="185"/>
      <c r="D342" s="138"/>
    </row>
    <row r="343" spans="1:5" ht="18.95" customHeight="1">
      <c r="A343" s="67" t="s">
        <v>272</v>
      </c>
      <c r="B343" s="55"/>
      <c r="C343" s="186"/>
      <c r="D343" s="139"/>
    </row>
    <row r="344" spans="1:5" ht="18.95" customHeight="1">
      <c r="A344" s="7" t="s">
        <v>183</v>
      </c>
      <c r="B344" s="4"/>
      <c r="C344" s="119"/>
      <c r="D344" s="82"/>
    </row>
    <row r="345" spans="1:5" ht="18.95" customHeight="1">
      <c r="A345" s="4" t="s">
        <v>184</v>
      </c>
      <c r="B345" s="4"/>
      <c r="C345" s="132">
        <v>75000</v>
      </c>
      <c r="D345" s="86">
        <v>0</v>
      </c>
    </row>
    <row r="346" spans="1:5" s="36" customFormat="1" ht="18.95" customHeight="1" thickBot="1">
      <c r="A346" s="11" t="s">
        <v>10</v>
      </c>
      <c r="B346" s="7"/>
      <c r="C346" s="99">
        <f>SUM(C345)</f>
        <v>75000</v>
      </c>
      <c r="D346" s="99">
        <f t="shared" ref="D346" si="20">SUM(D345)</f>
        <v>0</v>
      </c>
      <c r="E346" s="51"/>
    </row>
    <row r="347" spans="1:5" s="37" customFormat="1" ht="18.95" customHeight="1" thickTop="1" thickBot="1">
      <c r="A347" s="25" t="s">
        <v>185</v>
      </c>
      <c r="B347" s="43"/>
      <c r="C347" s="109">
        <f>C346</f>
        <v>75000</v>
      </c>
      <c r="D347" s="109">
        <f t="shared" ref="D347:D348" si="21">D346</f>
        <v>0</v>
      </c>
      <c r="E347" s="58"/>
    </row>
    <row r="348" spans="1:5" ht="18.95" customHeight="1" thickTop="1" thickBot="1">
      <c r="A348" s="39" t="s">
        <v>186</v>
      </c>
      <c r="B348" s="40"/>
      <c r="C348" s="124">
        <f>C347</f>
        <v>75000</v>
      </c>
      <c r="D348" s="124">
        <f t="shared" si="21"/>
        <v>0</v>
      </c>
    </row>
    <row r="349" spans="1:5" ht="18.95" customHeight="1" thickTop="1">
      <c r="A349" s="7" t="s">
        <v>187</v>
      </c>
      <c r="B349" s="4"/>
      <c r="C349" s="131"/>
      <c r="D349" s="81"/>
    </row>
    <row r="350" spans="1:5" ht="18.95" customHeight="1">
      <c r="A350" s="7" t="s">
        <v>188</v>
      </c>
      <c r="B350" s="4"/>
      <c r="C350" s="132"/>
      <c r="D350" s="79"/>
    </row>
    <row r="351" spans="1:5" ht="18.95" customHeight="1">
      <c r="A351" s="11" t="s">
        <v>64</v>
      </c>
      <c r="B351" s="4"/>
      <c r="C351" s="187"/>
      <c r="D351" s="140"/>
    </row>
    <row r="352" spans="1:5" ht="18.95" customHeight="1">
      <c r="A352" s="7" t="s">
        <v>126</v>
      </c>
      <c r="B352" s="4"/>
      <c r="C352" s="188"/>
      <c r="D352" s="141"/>
    </row>
    <row r="353" spans="1:4" ht="18.95" customHeight="1">
      <c r="A353" s="4" t="s">
        <v>127</v>
      </c>
      <c r="B353" s="4"/>
      <c r="C353" s="132">
        <v>249000</v>
      </c>
      <c r="D353" s="79">
        <v>67260</v>
      </c>
    </row>
    <row r="354" spans="1:4" ht="18.95" customHeight="1" thickBot="1">
      <c r="A354" s="6" t="s">
        <v>10</v>
      </c>
      <c r="B354" s="4"/>
      <c r="C354" s="80">
        <f>SUM(C353:C353)</f>
        <v>249000</v>
      </c>
      <c r="D354" s="80">
        <f t="shared" ref="D354" si="22">SUM(D353:D353)</f>
        <v>67260</v>
      </c>
    </row>
    <row r="355" spans="1:4" ht="18.95" customHeight="1" thickTop="1">
      <c r="A355" s="7" t="s">
        <v>79</v>
      </c>
      <c r="B355" s="4"/>
      <c r="C355" s="131"/>
      <c r="D355" s="81"/>
    </row>
    <row r="356" spans="1:4" ht="18.95" customHeight="1">
      <c r="A356" s="7" t="s">
        <v>81</v>
      </c>
      <c r="B356" s="4"/>
      <c r="C356" s="119"/>
      <c r="D356" s="82"/>
    </row>
    <row r="357" spans="1:4" ht="18.95" customHeight="1">
      <c r="A357" s="4" t="s">
        <v>82</v>
      </c>
      <c r="B357" s="4"/>
      <c r="C357" s="119">
        <v>20000</v>
      </c>
      <c r="D357" s="82">
        <v>0</v>
      </c>
    </row>
    <row r="358" spans="1:4" ht="18.95" customHeight="1">
      <c r="A358" s="4" t="s">
        <v>151</v>
      </c>
      <c r="B358" s="4"/>
      <c r="C358" s="119">
        <v>1000</v>
      </c>
      <c r="D358" s="82">
        <v>0</v>
      </c>
    </row>
    <row r="359" spans="1:4" ht="18.95" customHeight="1">
      <c r="A359" s="4" t="s">
        <v>131</v>
      </c>
      <c r="B359" s="4"/>
      <c r="C359" s="119">
        <v>36000</v>
      </c>
      <c r="D359" s="82">
        <v>9000</v>
      </c>
    </row>
    <row r="360" spans="1:4" ht="18.95" customHeight="1">
      <c r="A360" s="4" t="s">
        <v>132</v>
      </c>
      <c r="B360" s="4"/>
      <c r="C360" s="132">
        <v>4290</v>
      </c>
      <c r="D360" s="79">
        <v>600</v>
      </c>
    </row>
    <row r="361" spans="1:4" ht="18.95" customHeight="1" thickBot="1">
      <c r="A361" s="6" t="s">
        <v>10</v>
      </c>
      <c r="B361" s="4"/>
      <c r="C361" s="80">
        <f>SUM(C357:C360)</f>
        <v>61290</v>
      </c>
      <c r="D361" s="80">
        <f t="shared" ref="D361" si="23">SUM(D357:D360)</f>
        <v>9600</v>
      </c>
    </row>
    <row r="362" spans="1:4" ht="18.95" customHeight="1" thickTop="1">
      <c r="A362" s="38" t="s">
        <v>87</v>
      </c>
      <c r="B362" s="4"/>
      <c r="C362" s="131"/>
      <c r="D362" s="142"/>
    </row>
    <row r="363" spans="1:4" ht="18.95" customHeight="1">
      <c r="A363" s="11" t="s">
        <v>157</v>
      </c>
      <c r="B363" s="4"/>
      <c r="C363" s="115"/>
      <c r="D363" s="140"/>
    </row>
    <row r="364" spans="1:4" ht="18.95" customHeight="1">
      <c r="A364" s="24" t="s">
        <v>189</v>
      </c>
      <c r="C364" s="131">
        <v>15000</v>
      </c>
      <c r="D364" s="106">
        <v>0</v>
      </c>
    </row>
    <row r="365" spans="1:4" ht="18.95" customHeight="1">
      <c r="A365" s="8" t="s">
        <v>190</v>
      </c>
      <c r="B365" s="8"/>
      <c r="C365" s="189">
        <v>15000</v>
      </c>
      <c r="D365" s="86">
        <v>0</v>
      </c>
    </row>
    <row r="366" spans="1:4" ht="18.95" customHeight="1" thickBot="1">
      <c r="A366" s="13" t="s">
        <v>10</v>
      </c>
      <c r="B366" s="8"/>
      <c r="C366" s="80">
        <f>SUM(C362:C365)</f>
        <v>30000</v>
      </c>
      <c r="D366" s="80">
        <f t="shared" ref="D366" si="24">SUM(D362:D365)</f>
        <v>0</v>
      </c>
    </row>
    <row r="367" spans="1:4" ht="18.95" customHeight="1" thickTop="1" thickBot="1">
      <c r="A367" s="34" t="s">
        <v>191</v>
      </c>
      <c r="B367" s="35"/>
      <c r="C367" s="143">
        <f>C354+C361+C366</f>
        <v>340290</v>
      </c>
      <c r="D367" s="143">
        <f t="shared" ref="D367" si="25">D354+D361+D366</f>
        <v>76860</v>
      </c>
    </row>
    <row r="368" spans="1:4" ht="18.95" customHeight="1" thickTop="1">
      <c r="A368" s="47" t="s">
        <v>192</v>
      </c>
      <c r="B368" s="48"/>
      <c r="C368" s="205">
        <f>C367</f>
        <v>340290</v>
      </c>
      <c r="D368" s="205">
        <f t="shared" ref="D368" si="26">D367</f>
        <v>76860</v>
      </c>
    </row>
    <row r="369" spans="1:4" ht="18.95" customHeight="1">
      <c r="A369" s="71"/>
      <c r="B369" s="58"/>
      <c r="C369" s="204"/>
      <c r="D369" s="204"/>
    </row>
    <row r="370" spans="1:4" ht="18.95" customHeight="1">
      <c r="A370" s="71"/>
      <c r="B370" s="58"/>
      <c r="C370" s="204"/>
      <c r="D370" s="204"/>
    </row>
    <row r="371" spans="1:4" ht="18.95" customHeight="1">
      <c r="A371" s="251">
        <v>10</v>
      </c>
      <c r="B371" s="251"/>
      <c r="C371" s="251"/>
      <c r="D371" s="251"/>
    </row>
    <row r="372" spans="1:4" ht="18.95" customHeight="1">
      <c r="A372" s="253" t="s">
        <v>2</v>
      </c>
      <c r="B372" s="253" t="s">
        <v>3</v>
      </c>
      <c r="C372" s="255" t="s">
        <v>4</v>
      </c>
      <c r="D372" s="257" t="s">
        <v>61</v>
      </c>
    </row>
    <row r="373" spans="1:4" ht="18.95" customHeight="1">
      <c r="A373" s="254"/>
      <c r="B373" s="254"/>
      <c r="C373" s="256"/>
      <c r="D373" s="258"/>
    </row>
    <row r="374" spans="1:4" ht="18.95" customHeight="1">
      <c r="A374" s="11" t="s">
        <v>193</v>
      </c>
      <c r="B374" s="4"/>
      <c r="C374" s="120"/>
      <c r="D374" s="100"/>
    </row>
    <row r="375" spans="1:4" ht="18.95" customHeight="1">
      <c r="A375" s="11" t="s">
        <v>194</v>
      </c>
      <c r="B375" s="4"/>
      <c r="C375" s="115"/>
      <c r="D375" s="140"/>
    </row>
    <row r="376" spans="1:4" ht="18.95" customHeight="1">
      <c r="A376" s="38" t="s">
        <v>64</v>
      </c>
      <c r="B376" s="8"/>
      <c r="C376" s="189"/>
      <c r="D376" s="79"/>
    </row>
    <row r="377" spans="1:4" ht="18.95" customHeight="1">
      <c r="A377" s="7" t="s">
        <v>126</v>
      </c>
      <c r="B377" s="4"/>
      <c r="C377" s="187"/>
      <c r="D377" s="140"/>
    </row>
    <row r="378" spans="1:4" ht="18.95" customHeight="1">
      <c r="A378" s="12" t="s">
        <v>195</v>
      </c>
      <c r="B378" s="4"/>
      <c r="C378" s="85">
        <v>495720</v>
      </c>
      <c r="D378" s="82">
        <v>122840</v>
      </c>
    </row>
    <row r="379" spans="1:4" ht="18.95" customHeight="1">
      <c r="A379" s="8" t="s">
        <v>74</v>
      </c>
      <c r="B379" s="8"/>
      <c r="C379" s="189">
        <v>42000</v>
      </c>
      <c r="D379" s="79">
        <v>10500</v>
      </c>
    </row>
    <row r="380" spans="1:4" ht="18.95" customHeight="1">
      <c r="A380" s="8" t="s">
        <v>196</v>
      </c>
      <c r="B380" s="8"/>
      <c r="C380" s="132">
        <v>16560</v>
      </c>
      <c r="D380" s="79">
        <v>4140</v>
      </c>
    </row>
    <row r="381" spans="1:4" ht="18.95" customHeight="1" thickBot="1">
      <c r="A381" s="13" t="s">
        <v>10</v>
      </c>
      <c r="B381" s="8"/>
      <c r="C381" s="80">
        <f>SUM(C378:C380)</f>
        <v>554280</v>
      </c>
      <c r="D381" s="80">
        <f t="shared" ref="D381" si="27">SUM(D378:D380)</f>
        <v>137480</v>
      </c>
    </row>
    <row r="382" spans="1:4" ht="18.95" customHeight="1" thickTop="1">
      <c r="A382" s="38" t="s">
        <v>129</v>
      </c>
      <c r="B382" s="8"/>
      <c r="C382" s="191"/>
      <c r="D382" s="89"/>
    </row>
    <row r="383" spans="1:4" ht="18.95" customHeight="1">
      <c r="A383" s="4" t="s">
        <v>77</v>
      </c>
      <c r="B383" s="4"/>
      <c r="C383" s="119">
        <v>375600</v>
      </c>
      <c r="D383" s="82">
        <v>99220</v>
      </c>
    </row>
    <row r="384" spans="1:4" ht="18.95" customHeight="1">
      <c r="A384" s="12" t="s">
        <v>197</v>
      </c>
      <c r="B384" s="4"/>
      <c r="C384" s="86">
        <v>51900</v>
      </c>
      <c r="D384" s="79">
        <v>12975</v>
      </c>
    </row>
    <row r="385" spans="1:5" ht="18.95" customHeight="1" thickBot="1">
      <c r="A385" s="6" t="s">
        <v>10</v>
      </c>
      <c r="B385" s="4"/>
      <c r="C385" s="80">
        <f>SUM(C383:C384)</f>
        <v>427500</v>
      </c>
      <c r="D385" s="80">
        <f t="shared" ref="D385" si="28">SUM(D383:D384)</f>
        <v>112195</v>
      </c>
    </row>
    <row r="386" spans="1:5" ht="18.95" customHeight="1" thickTop="1">
      <c r="A386" s="38" t="s">
        <v>79</v>
      </c>
      <c r="B386" s="8"/>
      <c r="C386" s="191"/>
      <c r="D386" s="89"/>
    </row>
    <row r="387" spans="1:5" ht="18.95" customHeight="1">
      <c r="A387" s="7" t="s">
        <v>81</v>
      </c>
      <c r="B387" s="4"/>
      <c r="C387" s="187"/>
      <c r="D387" s="140"/>
    </row>
    <row r="388" spans="1:5" ht="18.95" customHeight="1">
      <c r="A388" s="12" t="s">
        <v>82</v>
      </c>
      <c r="B388" s="4"/>
      <c r="C388" s="85">
        <v>40000</v>
      </c>
      <c r="D388" s="115">
        <v>0</v>
      </c>
    </row>
    <row r="389" spans="1:5" ht="18.95" customHeight="1">
      <c r="A389" s="12" t="s">
        <v>151</v>
      </c>
      <c r="B389" s="4"/>
      <c r="C389" s="85">
        <v>5000</v>
      </c>
      <c r="D389" s="115">
        <v>0</v>
      </c>
    </row>
    <row r="390" spans="1:5" ht="18.95" customHeight="1">
      <c r="A390" s="8" t="s">
        <v>131</v>
      </c>
      <c r="B390" s="8"/>
      <c r="C390" s="189">
        <v>65400</v>
      </c>
      <c r="D390" s="86">
        <v>13500</v>
      </c>
      <c r="E390" s="65"/>
    </row>
    <row r="391" spans="1:5" ht="18.95" customHeight="1">
      <c r="A391" s="4" t="s">
        <v>132</v>
      </c>
      <c r="B391" s="49"/>
      <c r="C391" s="132">
        <v>16390</v>
      </c>
      <c r="D391" s="86">
        <v>2800</v>
      </c>
      <c r="E391" s="65"/>
    </row>
    <row r="392" spans="1:5" ht="18.95" customHeight="1" thickBot="1">
      <c r="A392" s="6" t="s">
        <v>10</v>
      </c>
      <c r="B392" s="7"/>
      <c r="C392" s="87">
        <f>SUM(C388:C391)</f>
        <v>126790</v>
      </c>
      <c r="D392" s="87">
        <f t="shared" ref="D392" si="29">SUM(D388:D391)</f>
        <v>16300</v>
      </c>
      <c r="E392" s="65"/>
    </row>
    <row r="393" spans="1:5" ht="18.95" customHeight="1" thickTop="1">
      <c r="A393" s="7" t="s">
        <v>87</v>
      </c>
      <c r="B393" s="4"/>
      <c r="C393" s="159"/>
      <c r="D393" s="121"/>
    </row>
    <row r="394" spans="1:5" ht="18.95" customHeight="1">
      <c r="A394" s="4" t="s">
        <v>133</v>
      </c>
      <c r="B394" s="4"/>
      <c r="C394" s="132">
        <v>10000</v>
      </c>
      <c r="D394" s="86">
        <v>0</v>
      </c>
    </row>
    <row r="395" spans="1:5" ht="18.95" customHeight="1">
      <c r="A395" s="4" t="s">
        <v>198</v>
      </c>
      <c r="B395" s="8"/>
      <c r="C395" s="86" t="s">
        <v>23</v>
      </c>
      <c r="D395" s="111"/>
    </row>
    <row r="396" spans="1:5" ht="18.95" customHeight="1">
      <c r="A396" s="4" t="s">
        <v>153</v>
      </c>
      <c r="B396" s="8"/>
      <c r="C396" s="111">
        <v>20000</v>
      </c>
      <c r="D396" s="86">
        <v>4200</v>
      </c>
    </row>
    <row r="397" spans="1:5" ht="18.95" customHeight="1">
      <c r="A397" s="4" t="s">
        <v>154</v>
      </c>
      <c r="B397" s="8"/>
      <c r="C397" s="111">
        <v>40000</v>
      </c>
      <c r="D397" s="86">
        <v>2100</v>
      </c>
    </row>
    <row r="398" spans="1:5" ht="18.95" customHeight="1">
      <c r="A398" s="12" t="s">
        <v>138</v>
      </c>
      <c r="B398" s="4"/>
      <c r="C398" s="111">
        <v>30000</v>
      </c>
      <c r="D398" s="86">
        <v>0</v>
      </c>
    </row>
    <row r="399" spans="1:5" ht="18.95" customHeight="1" thickBot="1">
      <c r="A399" s="6" t="s">
        <v>10</v>
      </c>
      <c r="B399" s="23"/>
      <c r="C399" s="87">
        <f>SUM(C394:C398)</f>
        <v>100000</v>
      </c>
      <c r="D399" s="87">
        <f t="shared" ref="D399" si="30">SUM(D394:D398)</f>
        <v>6300</v>
      </c>
    </row>
    <row r="400" spans="1:5" ht="18.95" customHeight="1" thickTop="1">
      <c r="A400" s="7" t="s">
        <v>99</v>
      </c>
      <c r="B400" s="4"/>
      <c r="C400" s="131"/>
      <c r="D400" s="106"/>
    </row>
    <row r="401" spans="1:5" ht="18.95" customHeight="1">
      <c r="A401" s="4" t="s">
        <v>100</v>
      </c>
      <c r="B401" s="4"/>
      <c r="C401" s="119">
        <v>20000</v>
      </c>
      <c r="D401" s="85">
        <v>0</v>
      </c>
    </row>
    <row r="402" spans="1:5" ht="18.95" customHeight="1">
      <c r="A402" s="4" t="s">
        <v>199</v>
      </c>
      <c r="B402" s="4"/>
      <c r="C402" s="119">
        <v>400000</v>
      </c>
      <c r="D402" s="85">
        <v>0</v>
      </c>
    </row>
    <row r="403" spans="1:5" ht="18.95" customHeight="1">
      <c r="A403" s="12" t="s">
        <v>200</v>
      </c>
      <c r="B403" s="4"/>
      <c r="C403" s="119" t="s">
        <v>23</v>
      </c>
      <c r="D403" s="85"/>
    </row>
    <row r="404" spans="1:5" s="36" customFormat="1" ht="18.95" customHeight="1">
      <c r="A404" s="12" t="s">
        <v>201</v>
      </c>
      <c r="B404" s="4"/>
      <c r="C404" s="132">
        <v>50000</v>
      </c>
      <c r="D404" s="86">
        <v>0</v>
      </c>
      <c r="E404" s="51"/>
    </row>
    <row r="405" spans="1:5" ht="18.95" customHeight="1">
      <c r="A405" s="4" t="s">
        <v>202</v>
      </c>
      <c r="B405" s="4"/>
      <c r="C405" s="132">
        <v>20000</v>
      </c>
      <c r="D405" s="86">
        <v>0</v>
      </c>
    </row>
    <row r="406" spans="1:5" ht="18.95" customHeight="1" thickBot="1">
      <c r="A406" s="21" t="s">
        <v>10</v>
      </c>
      <c r="B406" s="50"/>
      <c r="C406" s="87">
        <f>SUM(C401:C405)</f>
        <v>490000</v>
      </c>
      <c r="D406" s="87">
        <f t="shared" ref="D406" si="31">SUM(D401:D405)</f>
        <v>0</v>
      </c>
    </row>
    <row r="407" spans="1:5" ht="18.95" customHeight="1" thickTop="1">
      <c r="A407" s="66"/>
      <c r="B407" s="32"/>
      <c r="C407" s="190"/>
      <c r="D407" s="144"/>
    </row>
    <row r="408" spans="1:5" ht="18.95" customHeight="1">
      <c r="A408" s="76"/>
      <c r="B408" s="32"/>
      <c r="C408" s="190"/>
      <c r="D408" s="144"/>
    </row>
    <row r="409" spans="1:5" ht="18.95" customHeight="1">
      <c r="A409" s="66"/>
      <c r="B409" s="32"/>
      <c r="C409" s="190"/>
      <c r="D409" s="144"/>
    </row>
    <row r="410" spans="1:5" ht="18.95" customHeight="1">
      <c r="A410" s="76"/>
      <c r="B410" s="32"/>
      <c r="C410" s="190"/>
      <c r="D410" s="144"/>
    </row>
    <row r="411" spans="1:5" ht="18.95" customHeight="1">
      <c r="A411" s="66"/>
      <c r="B411" s="32"/>
      <c r="C411" s="190"/>
      <c r="D411" s="144"/>
    </row>
    <row r="412" spans="1:5" ht="18.95" customHeight="1">
      <c r="A412" s="251">
        <v>11</v>
      </c>
      <c r="B412" s="251"/>
      <c r="C412" s="251"/>
      <c r="D412" s="251"/>
    </row>
    <row r="413" spans="1:5" ht="18.95" customHeight="1">
      <c r="A413" s="253" t="s">
        <v>2</v>
      </c>
      <c r="B413" s="253" t="s">
        <v>3</v>
      </c>
      <c r="C413" s="255" t="s">
        <v>4</v>
      </c>
      <c r="D413" s="257" t="s">
        <v>61</v>
      </c>
    </row>
    <row r="414" spans="1:5" ht="18.95" customHeight="1">
      <c r="A414" s="254"/>
      <c r="B414" s="254"/>
      <c r="C414" s="256"/>
      <c r="D414" s="258"/>
    </row>
    <row r="415" spans="1:5" ht="18.95" customHeight="1">
      <c r="A415" s="11" t="s">
        <v>140</v>
      </c>
      <c r="B415" s="4"/>
      <c r="C415" s="172"/>
      <c r="D415" s="100"/>
    </row>
    <row r="416" spans="1:5" s="36" customFormat="1" ht="18.95" customHeight="1">
      <c r="A416" s="7" t="s">
        <v>112</v>
      </c>
      <c r="B416" s="4"/>
      <c r="C416" s="192"/>
      <c r="D416" s="145"/>
      <c r="E416" s="51"/>
    </row>
    <row r="417" spans="1:5" s="37" customFormat="1" ht="18.95" customHeight="1">
      <c r="A417" s="12" t="s">
        <v>203</v>
      </c>
      <c r="B417" s="4"/>
      <c r="C417" s="131" t="s">
        <v>23</v>
      </c>
      <c r="D417" s="81"/>
      <c r="E417" s="58"/>
    </row>
    <row r="418" spans="1:5" ht="18.95" customHeight="1">
      <c r="A418" s="12" t="s">
        <v>204</v>
      </c>
      <c r="B418" s="4"/>
      <c r="C418" s="131">
        <v>140000</v>
      </c>
      <c r="D418" s="106">
        <v>0</v>
      </c>
    </row>
    <row r="419" spans="1:5" ht="18.95" customHeight="1">
      <c r="A419" s="12" t="s">
        <v>205</v>
      </c>
      <c r="B419" s="4"/>
      <c r="C419" s="131">
        <v>44000</v>
      </c>
      <c r="D419" s="106">
        <v>0</v>
      </c>
    </row>
    <row r="420" spans="1:5" ht="18.95" customHeight="1">
      <c r="A420" s="4" t="s">
        <v>206</v>
      </c>
      <c r="B420" s="4"/>
      <c r="C420" s="119"/>
      <c r="D420" s="85"/>
    </row>
    <row r="421" spans="1:5" ht="18.95" customHeight="1">
      <c r="A421" s="4" t="s">
        <v>207</v>
      </c>
      <c r="B421" s="4"/>
      <c r="C421" s="119">
        <v>23000</v>
      </c>
      <c r="D421" s="85">
        <v>0</v>
      </c>
    </row>
    <row r="422" spans="1:5" ht="18.95" customHeight="1">
      <c r="A422" s="4" t="s">
        <v>273</v>
      </c>
      <c r="B422" s="4"/>
      <c r="C422" s="119">
        <v>7300</v>
      </c>
      <c r="D422" s="85">
        <v>0</v>
      </c>
    </row>
    <row r="423" spans="1:5" ht="18.95" customHeight="1">
      <c r="A423" s="4" t="s">
        <v>274</v>
      </c>
      <c r="B423" s="24"/>
      <c r="C423" s="159">
        <v>3100</v>
      </c>
      <c r="D423" s="121">
        <v>0</v>
      </c>
    </row>
    <row r="424" spans="1:5" ht="18.95" customHeight="1" thickBot="1">
      <c r="A424" s="6" t="s">
        <v>10</v>
      </c>
      <c r="B424" s="4"/>
      <c r="C424" s="87">
        <f>SUM(C418:C423)</f>
        <v>217400</v>
      </c>
      <c r="D424" s="87">
        <f t="shared" ref="D424" si="32">SUM(D418:D423)</f>
        <v>0</v>
      </c>
    </row>
    <row r="425" spans="1:5" ht="18.95" customHeight="1" thickTop="1">
      <c r="A425" s="7" t="s">
        <v>113</v>
      </c>
      <c r="B425" s="4"/>
      <c r="C425" s="131"/>
      <c r="D425" s="81"/>
    </row>
    <row r="426" spans="1:5" ht="18.95" customHeight="1">
      <c r="A426" s="4" t="s">
        <v>208</v>
      </c>
      <c r="B426" s="4"/>
      <c r="C426" s="132">
        <v>200000</v>
      </c>
      <c r="D426" s="79">
        <v>0</v>
      </c>
    </row>
    <row r="427" spans="1:5" ht="18.95" customHeight="1" thickBot="1">
      <c r="A427" s="6" t="s">
        <v>10</v>
      </c>
      <c r="B427" s="4"/>
      <c r="C427" s="80">
        <f>SUM(C426)</f>
        <v>200000</v>
      </c>
      <c r="D427" s="80">
        <f t="shared" ref="D427" si="33">SUM(D426)</f>
        <v>0</v>
      </c>
    </row>
    <row r="428" spans="1:5" ht="18.95" customHeight="1" thickTop="1" thickBot="1">
      <c r="A428" s="25" t="s">
        <v>209</v>
      </c>
      <c r="B428" s="51"/>
      <c r="C428" s="146">
        <f>C381+C385+C392+C399+C406+C424+C427</f>
        <v>2115970</v>
      </c>
      <c r="D428" s="146">
        <f>D381+D385+D392+D399+D406+D424+D427</f>
        <v>272275</v>
      </c>
    </row>
    <row r="429" spans="1:5" ht="18.95" customHeight="1" thickTop="1">
      <c r="A429" s="7" t="s">
        <v>210</v>
      </c>
      <c r="C429" s="131"/>
      <c r="D429" s="81"/>
    </row>
    <row r="430" spans="1:5" ht="18.95" customHeight="1">
      <c r="A430" s="7" t="s">
        <v>140</v>
      </c>
      <c r="B430" s="4"/>
      <c r="C430" s="119"/>
      <c r="D430" s="82"/>
    </row>
    <row r="431" spans="1:5" ht="18.95" customHeight="1">
      <c r="A431" s="7" t="s">
        <v>113</v>
      </c>
      <c r="B431" s="4"/>
      <c r="C431" s="119"/>
      <c r="D431" s="82"/>
    </row>
    <row r="432" spans="1:5" ht="18.95" customHeight="1">
      <c r="A432" s="7" t="s">
        <v>275</v>
      </c>
      <c r="B432" s="4"/>
      <c r="C432" s="132"/>
      <c r="D432" s="79"/>
    </row>
    <row r="433" spans="1:7" ht="18.95" customHeight="1">
      <c r="A433" s="4" t="s">
        <v>276</v>
      </c>
      <c r="B433" s="4"/>
      <c r="C433" s="132">
        <v>406000</v>
      </c>
      <c r="D433" s="79">
        <v>0</v>
      </c>
    </row>
    <row r="434" spans="1:7" ht="18.95" customHeight="1">
      <c r="A434" s="7" t="s">
        <v>277</v>
      </c>
      <c r="B434" s="4"/>
      <c r="C434" s="132"/>
      <c r="D434" s="79"/>
    </row>
    <row r="435" spans="1:7" ht="18.95" customHeight="1">
      <c r="A435" s="4" t="s">
        <v>279</v>
      </c>
      <c r="B435" s="4"/>
      <c r="C435" s="132">
        <v>914000</v>
      </c>
      <c r="D435" s="79">
        <v>0</v>
      </c>
    </row>
    <row r="436" spans="1:7" ht="18.95" customHeight="1">
      <c r="A436" s="4" t="s">
        <v>278</v>
      </c>
      <c r="B436" s="4"/>
      <c r="C436" s="132">
        <v>588000</v>
      </c>
      <c r="D436" s="79">
        <v>0</v>
      </c>
    </row>
    <row r="437" spans="1:7" ht="18.95" customHeight="1">
      <c r="A437" s="4" t="s">
        <v>280</v>
      </c>
      <c r="B437" s="4"/>
      <c r="C437" s="132">
        <v>170000</v>
      </c>
      <c r="D437" s="79">
        <v>0</v>
      </c>
    </row>
    <row r="438" spans="1:7" ht="18.95" customHeight="1">
      <c r="A438" s="4" t="s">
        <v>281</v>
      </c>
      <c r="B438" s="4"/>
      <c r="C438" s="132">
        <v>277000</v>
      </c>
      <c r="D438" s="79">
        <v>0</v>
      </c>
    </row>
    <row r="439" spans="1:7" ht="18.95" customHeight="1">
      <c r="A439" s="4" t="s">
        <v>282</v>
      </c>
      <c r="B439" s="4"/>
      <c r="C439" s="132">
        <v>952000</v>
      </c>
      <c r="D439" s="79">
        <v>0</v>
      </c>
    </row>
    <row r="440" spans="1:7" s="37" customFormat="1" ht="18.95" customHeight="1">
      <c r="A440" s="4" t="s">
        <v>283</v>
      </c>
      <c r="B440" s="4"/>
      <c r="C440" s="132">
        <v>55000</v>
      </c>
      <c r="D440" s="79">
        <v>0</v>
      </c>
      <c r="E440" s="58"/>
    </row>
    <row r="441" spans="1:7" ht="18.95" customHeight="1" thickBot="1">
      <c r="A441" s="6" t="s">
        <v>10</v>
      </c>
      <c r="B441" s="8"/>
      <c r="C441" s="135">
        <f>SUM(C433:C440)</f>
        <v>3362000</v>
      </c>
      <c r="D441" s="135">
        <f t="shared" ref="D441" si="34">SUM(D433:D440)</f>
        <v>0</v>
      </c>
    </row>
    <row r="442" spans="1:7" s="64" customFormat="1" ht="18.95" customHeight="1" thickTop="1">
      <c r="A442" s="11" t="s">
        <v>163</v>
      </c>
      <c r="B442" s="4"/>
      <c r="C442" s="147"/>
      <c r="D442" s="147"/>
      <c r="G442" s="10"/>
    </row>
    <row r="443" spans="1:7" s="49" customFormat="1" ht="18.95" customHeight="1">
      <c r="A443" s="11" t="s">
        <v>228</v>
      </c>
      <c r="B443" s="4"/>
      <c r="C443" s="148"/>
      <c r="D443" s="148"/>
      <c r="G443" s="64"/>
    </row>
    <row r="444" spans="1:7" s="49" customFormat="1" ht="18.95" customHeight="1">
      <c r="A444" s="12" t="s">
        <v>290</v>
      </c>
      <c r="B444" s="4"/>
      <c r="C444" s="113">
        <v>120000</v>
      </c>
      <c r="D444" s="148">
        <v>0</v>
      </c>
      <c r="E444" s="69"/>
    </row>
    <row r="445" spans="1:7" s="64" customFormat="1" ht="18.95" customHeight="1">
      <c r="A445" s="206" t="s">
        <v>291</v>
      </c>
      <c r="B445" s="24"/>
      <c r="C445" s="193">
        <v>20000</v>
      </c>
      <c r="D445" s="149">
        <v>0</v>
      </c>
    </row>
    <row r="446" spans="1:7" ht="18.95" customHeight="1" thickBot="1">
      <c r="A446" s="70" t="s">
        <v>10</v>
      </c>
      <c r="B446" s="68"/>
      <c r="C446" s="135">
        <f>SUM(C444:C445)</f>
        <v>140000</v>
      </c>
      <c r="D446" s="135">
        <f t="shared" ref="D446" si="35">SUM(D444:D445)</f>
        <v>0</v>
      </c>
    </row>
    <row r="447" spans="1:7" ht="18.95" customHeight="1" thickTop="1" thickBot="1">
      <c r="A447" s="25" t="s">
        <v>211</v>
      </c>
      <c r="B447" s="35"/>
      <c r="C447" s="136">
        <f>C441+C446</f>
        <v>3502000</v>
      </c>
      <c r="D447" s="136">
        <f t="shared" ref="D447" si="36">D441+D446</f>
        <v>0</v>
      </c>
    </row>
    <row r="448" spans="1:7" ht="18.95" customHeight="1" thickTop="1" thickBot="1">
      <c r="A448" s="47" t="s">
        <v>212</v>
      </c>
      <c r="B448" s="48"/>
      <c r="C448" s="150">
        <f>C428+C447</f>
        <v>5617970</v>
      </c>
      <c r="D448" s="150">
        <f t="shared" ref="D448" si="37">D428+D447</f>
        <v>272275</v>
      </c>
    </row>
    <row r="449" spans="1:4" ht="18.95" customHeight="1" thickTop="1">
      <c r="A449" s="71"/>
      <c r="B449" s="58"/>
      <c r="C449" s="151"/>
      <c r="D449" s="151"/>
    </row>
    <row r="450" spans="1:4" ht="18.95" customHeight="1">
      <c r="A450" s="71"/>
      <c r="B450" s="58"/>
      <c r="C450" s="151"/>
      <c r="D450" s="151"/>
    </row>
    <row r="451" spans="1:4" ht="18.95" customHeight="1">
      <c r="A451" s="71"/>
      <c r="B451" s="58"/>
      <c r="C451" s="151"/>
      <c r="D451" s="151"/>
    </row>
    <row r="452" spans="1:4" ht="18.95" customHeight="1">
      <c r="A452" s="71"/>
      <c r="B452" s="58"/>
      <c r="C452" s="151"/>
      <c r="D452" s="151"/>
    </row>
    <row r="453" spans="1:4" ht="18.95" customHeight="1">
      <c r="A453" s="251">
        <v>12</v>
      </c>
      <c r="B453" s="251"/>
      <c r="C453" s="251"/>
      <c r="D453" s="251"/>
    </row>
    <row r="454" spans="1:4" ht="18.95" customHeight="1">
      <c r="A454" s="253" t="s">
        <v>2</v>
      </c>
      <c r="B454" s="253" t="s">
        <v>3</v>
      </c>
      <c r="C454" s="255" t="s">
        <v>4</v>
      </c>
      <c r="D454" s="257" t="s">
        <v>61</v>
      </c>
    </row>
    <row r="455" spans="1:4" ht="18.95" customHeight="1" thickBot="1">
      <c r="A455" s="254"/>
      <c r="B455" s="254"/>
      <c r="C455" s="260"/>
      <c r="D455" s="261"/>
    </row>
    <row r="456" spans="1:4" ht="18.95" customHeight="1">
      <c r="A456" s="11" t="s">
        <v>213</v>
      </c>
      <c r="B456" s="4"/>
      <c r="C456" s="147"/>
      <c r="D456" s="142"/>
    </row>
    <row r="457" spans="1:4" ht="18.95" customHeight="1">
      <c r="A457" s="7" t="s">
        <v>214</v>
      </c>
      <c r="B457" s="24"/>
      <c r="C457" s="131"/>
      <c r="D457" s="81"/>
    </row>
    <row r="458" spans="1:4" ht="18.95" customHeight="1">
      <c r="A458" s="7" t="s">
        <v>79</v>
      </c>
      <c r="B458" s="4"/>
      <c r="C458" s="119"/>
      <c r="D458" s="82"/>
    </row>
    <row r="459" spans="1:4" ht="18.95" customHeight="1">
      <c r="A459" s="7" t="s">
        <v>87</v>
      </c>
      <c r="B459" s="4"/>
      <c r="C459" s="119"/>
      <c r="D459" s="82"/>
    </row>
    <row r="460" spans="1:4" ht="18.95" customHeight="1">
      <c r="A460" s="4" t="s">
        <v>215</v>
      </c>
      <c r="B460" s="4"/>
      <c r="C460" s="119"/>
      <c r="D460" s="82"/>
    </row>
    <row r="461" spans="1:4" ht="18.95" customHeight="1">
      <c r="A461" s="12" t="s">
        <v>216</v>
      </c>
      <c r="B461" s="4"/>
      <c r="C461" s="119">
        <v>100000</v>
      </c>
      <c r="D461" s="82">
        <v>0</v>
      </c>
    </row>
    <row r="462" spans="1:4" ht="18.95" customHeight="1">
      <c r="A462" s="4" t="s">
        <v>217</v>
      </c>
      <c r="B462" s="4"/>
      <c r="C462" s="132">
        <v>10000</v>
      </c>
      <c r="D462" s="79">
        <v>0</v>
      </c>
    </row>
    <row r="463" spans="1:4" ht="18.95" customHeight="1" thickBot="1">
      <c r="A463" s="21" t="s">
        <v>10</v>
      </c>
      <c r="B463" s="22"/>
      <c r="C463" s="80">
        <f>SUM(C461:C462)</f>
        <v>110000</v>
      </c>
      <c r="D463" s="80">
        <f t="shared" ref="D463" si="38">SUM(D461:D462)</f>
        <v>0</v>
      </c>
    </row>
    <row r="464" spans="1:4" ht="18.95" customHeight="1" thickTop="1" thickBot="1">
      <c r="A464" s="53" t="s">
        <v>218</v>
      </c>
      <c r="B464" s="54"/>
      <c r="C464" s="109">
        <f>C463</f>
        <v>110000</v>
      </c>
      <c r="D464" s="109">
        <f t="shared" ref="D464" si="39">D463</f>
        <v>0</v>
      </c>
    </row>
    <row r="465" spans="1:5" ht="18.95" customHeight="1" thickTop="1" thickBot="1">
      <c r="A465" s="55" t="s">
        <v>219</v>
      </c>
      <c r="B465" s="56"/>
      <c r="C465" s="150">
        <f>SUM(C464)</f>
        <v>110000</v>
      </c>
      <c r="D465" s="150">
        <f t="shared" ref="D465" si="40">SUM(D464)</f>
        <v>0</v>
      </c>
    </row>
    <row r="466" spans="1:5" ht="18.95" customHeight="1" thickTop="1">
      <c r="A466" s="23" t="s">
        <v>220</v>
      </c>
      <c r="B466" s="24"/>
      <c r="C466" s="131"/>
      <c r="D466" s="81"/>
    </row>
    <row r="467" spans="1:5" ht="18.95" customHeight="1">
      <c r="A467" s="7" t="s">
        <v>221</v>
      </c>
      <c r="B467" s="4"/>
      <c r="C467" s="119"/>
      <c r="D467" s="82"/>
    </row>
    <row r="468" spans="1:5" ht="18.95" customHeight="1">
      <c r="A468" s="7" t="s">
        <v>79</v>
      </c>
      <c r="B468" s="4"/>
      <c r="C468" s="119"/>
      <c r="D468" s="82"/>
    </row>
    <row r="469" spans="1:5" ht="18.95" customHeight="1">
      <c r="A469" s="7" t="s">
        <v>87</v>
      </c>
      <c r="B469" s="4"/>
      <c r="C469" s="119"/>
      <c r="D469" s="82"/>
    </row>
    <row r="470" spans="1:5" ht="18.95" customHeight="1">
      <c r="A470" s="4" t="s">
        <v>157</v>
      </c>
      <c r="B470" s="4"/>
      <c r="C470" s="119"/>
      <c r="D470" s="82"/>
    </row>
    <row r="471" spans="1:5" ht="18.95" customHeight="1">
      <c r="A471" s="4" t="s">
        <v>222</v>
      </c>
      <c r="B471" s="4"/>
      <c r="C471" s="119">
        <v>150000</v>
      </c>
      <c r="D471" s="82">
        <v>0</v>
      </c>
    </row>
    <row r="472" spans="1:5" ht="18.95" customHeight="1" thickBot="1">
      <c r="A472" s="6" t="s">
        <v>10</v>
      </c>
      <c r="B472" s="7"/>
      <c r="C472" s="99">
        <f>SUM(C471)</f>
        <v>150000</v>
      </c>
      <c r="D472" s="99">
        <f t="shared" ref="D472" si="41">SUM(D471)</f>
        <v>0</v>
      </c>
    </row>
    <row r="473" spans="1:5" ht="18.95" customHeight="1" thickTop="1">
      <c r="A473" s="7" t="s">
        <v>99</v>
      </c>
      <c r="B473" s="4"/>
      <c r="C473" s="131"/>
      <c r="D473" s="81"/>
    </row>
    <row r="474" spans="1:5" ht="18.95" customHeight="1">
      <c r="A474" s="4" t="s">
        <v>223</v>
      </c>
      <c r="B474" s="4"/>
      <c r="C474" s="132">
        <v>100000</v>
      </c>
      <c r="D474" s="79">
        <v>0</v>
      </c>
    </row>
    <row r="475" spans="1:5" ht="18.95" customHeight="1" thickBot="1">
      <c r="A475" s="6" t="s">
        <v>10</v>
      </c>
      <c r="B475" s="7"/>
      <c r="C475" s="99">
        <f>SUM(C474)</f>
        <v>100000</v>
      </c>
      <c r="D475" s="99">
        <f t="shared" ref="D475" si="42">SUM(D474)</f>
        <v>0</v>
      </c>
    </row>
    <row r="476" spans="1:5" s="36" customFormat="1" ht="18.95" customHeight="1" thickTop="1" thickBot="1">
      <c r="A476" s="34" t="s">
        <v>224</v>
      </c>
      <c r="B476" s="35"/>
      <c r="C476" s="109">
        <f>C472+C475</f>
        <v>250000</v>
      </c>
      <c r="D476" s="109">
        <f t="shared" ref="D476" si="43">D472+D475</f>
        <v>0</v>
      </c>
      <c r="E476" s="51"/>
    </row>
    <row r="477" spans="1:5" s="37" customFormat="1" ht="18.95" customHeight="1" thickTop="1">
      <c r="A477" s="11" t="s">
        <v>225</v>
      </c>
      <c r="B477" s="4"/>
      <c r="C477" s="131"/>
      <c r="D477" s="81"/>
      <c r="E477" s="58"/>
    </row>
    <row r="478" spans="1:5" ht="18.95" customHeight="1">
      <c r="A478" s="7" t="s">
        <v>79</v>
      </c>
      <c r="B478" s="4"/>
      <c r="C478" s="119"/>
      <c r="D478" s="82"/>
    </row>
    <row r="479" spans="1:5" ht="18.95" customHeight="1">
      <c r="A479" s="7" t="s">
        <v>87</v>
      </c>
      <c r="B479" s="4"/>
      <c r="C479" s="132"/>
      <c r="D479" s="79"/>
    </row>
    <row r="480" spans="1:5" ht="18.95" customHeight="1">
      <c r="A480" s="11" t="s">
        <v>157</v>
      </c>
      <c r="B480" s="4"/>
      <c r="C480" s="187"/>
      <c r="D480" s="140"/>
    </row>
    <row r="481" spans="1:6" ht="18.95" customHeight="1">
      <c r="A481" s="4" t="s">
        <v>226</v>
      </c>
      <c r="B481" s="4"/>
      <c r="C481" s="176">
        <v>100000</v>
      </c>
      <c r="D481" s="145">
        <v>0</v>
      </c>
      <c r="F481" s="10"/>
    </row>
    <row r="482" spans="1:6" ht="18.95" customHeight="1">
      <c r="A482" s="4" t="s">
        <v>227</v>
      </c>
      <c r="B482" s="4"/>
      <c r="C482" s="131">
        <v>200000</v>
      </c>
      <c r="D482" s="81">
        <v>193390</v>
      </c>
    </row>
    <row r="483" spans="1:6" ht="18.95" customHeight="1">
      <c r="A483" s="4" t="s">
        <v>284</v>
      </c>
      <c r="B483" s="4"/>
      <c r="C483" s="131">
        <v>100000</v>
      </c>
      <c r="D483" s="81">
        <v>100000</v>
      </c>
    </row>
    <row r="484" spans="1:6" ht="18.95" customHeight="1">
      <c r="A484" s="4" t="s">
        <v>285</v>
      </c>
      <c r="B484" s="4"/>
      <c r="C484" s="176">
        <v>200000</v>
      </c>
      <c r="D484" s="82">
        <v>0</v>
      </c>
    </row>
    <row r="485" spans="1:6" ht="18.95" customHeight="1">
      <c r="A485" s="4" t="s">
        <v>286</v>
      </c>
      <c r="B485" s="4"/>
      <c r="C485" s="177">
        <v>15000</v>
      </c>
      <c r="D485" s="79">
        <v>0</v>
      </c>
    </row>
    <row r="486" spans="1:6" s="36" customFormat="1" ht="18.95" customHeight="1">
      <c r="A486" s="4" t="s">
        <v>287</v>
      </c>
      <c r="B486" s="4"/>
      <c r="C486" s="177">
        <v>40000</v>
      </c>
      <c r="D486" s="79">
        <v>40000</v>
      </c>
      <c r="E486" s="51"/>
    </row>
    <row r="487" spans="1:6" s="36" customFormat="1" ht="18.95" customHeight="1">
      <c r="A487" s="8" t="s">
        <v>288</v>
      </c>
      <c r="B487" s="8"/>
      <c r="C487" s="194">
        <v>50000</v>
      </c>
      <c r="D487" s="89">
        <v>14000</v>
      </c>
      <c r="E487" s="51"/>
    </row>
    <row r="488" spans="1:6" ht="18.95" customHeight="1" thickBot="1">
      <c r="A488" s="21" t="s">
        <v>10</v>
      </c>
      <c r="B488" s="57"/>
      <c r="C488" s="99">
        <f>SUM(C481:C487)</f>
        <v>705000</v>
      </c>
      <c r="D488" s="99">
        <f t="shared" ref="D488" si="44">SUM(D481:D487)</f>
        <v>347390</v>
      </c>
    </row>
    <row r="489" spans="1:6" ht="18.95" customHeight="1" thickTop="1">
      <c r="A489" s="66"/>
      <c r="B489" s="10"/>
      <c r="C489" s="167"/>
      <c r="D489" s="110"/>
    </row>
    <row r="490" spans="1:6" ht="18.95" customHeight="1">
      <c r="A490" s="66"/>
      <c r="B490" s="10"/>
      <c r="C490" s="167"/>
      <c r="D490" s="110"/>
    </row>
    <row r="491" spans="1:6" ht="18.95" customHeight="1">
      <c r="A491" s="66"/>
      <c r="B491" s="10"/>
      <c r="C491" s="167"/>
      <c r="D491" s="110"/>
    </row>
    <row r="492" spans="1:6" ht="18.95" customHeight="1">
      <c r="A492" s="66"/>
      <c r="B492" s="10"/>
      <c r="C492" s="167"/>
      <c r="D492" s="110"/>
    </row>
    <row r="493" spans="1:6" ht="18.95" customHeight="1">
      <c r="A493" s="66"/>
      <c r="B493" s="10"/>
      <c r="C493" s="167"/>
      <c r="D493" s="110"/>
    </row>
    <row r="494" spans="1:6" ht="18.95" customHeight="1">
      <c r="A494" s="251">
        <v>13</v>
      </c>
      <c r="B494" s="251"/>
      <c r="C494" s="251"/>
      <c r="D494" s="251"/>
    </row>
    <row r="495" spans="1:6" ht="18.95" customHeight="1">
      <c r="A495" s="253" t="s">
        <v>2</v>
      </c>
      <c r="B495" s="253" t="s">
        <v>3</v>
      </c>
      <c r="C495" s="255" t="s">
        <v>4</v>
      </c>
      <c r="D495" s="257" t="s">
        <v>61</v>
      </c>
    </row>
    <row r="496" spans="1:6" ht="18.95" customHeight="1">
      <c r="A496" s="254"/>
      <c r="B496" s="254"/>
      <c r="C496" s="256"/>
      <c r="D496" s="258"/>
    </row>
    <row r="497" spans="1:9" ht="18.95" customHeight="1">
      <c r="A497" s="23" t="s">
        <v>163</v>
      </c>
      <c r="B497" s="24"/>
      <c r="C497" s="131"/>
      <c r="D497" s="81"/>
    </row>
    <row r="498" spans="1:9" ht="18.95" customHeight="1">
      <c r="A498" s="7" t="s">
        <v>115</v>
      </c>
      <c r="B498" s="4"/>
      <c r="C498" s="119"/>
      <c r="D498" s="82"/>
    </row>
    <row r="499" spans="1:9" ht="18.95" customHeight="1">
      <c r="A499" s="4" t="s">
        <v>228</v>
      </c>
      <c r="B499" s="4"/>
      <c r="C499" s="119"/>
      <c r="D499" s="82"/>
      <c r="F499" s="10"/>
      <c r="G499" s="10"/>
      <c r="H499" s="10"/>
      <c r="I499" s="10"/>
    </row>
    <row r="500" spans="1:9" ht="18.95" customHeight="1">
      <c r="A500" s="4" t="s">
        <v>229</v>
      </c>
      <c r="B500" s="4"/>
      <c r="C500" s="119">
        <v>10000</v>
      </c>
      <c r="D500" s="85">
        <v>0</v>
      </c>
      <c r="F500" s="10"/>
      <c r="G500" s="10"/>
      <c r="H500" s="10"/>
      <c r="I500" s="10"/>
    </row>
    <row r="501" spans="1:9" ht="18.95" customHeight="1">
      <c r="A501" s="4" t="s">
        <v>230</v>
      </c>
      <c r="B501" s="4"/>
      <c r="C501" s="132">
        <v>10000</v>
      </c>
      <c r="D501" s="86">
        <v>0</v>
      </c>
      <c r="F501" s="10"/>
      <c r="G501" s="10"/>
      <c r="H501" s="10"/>
      <c r="I501" s="10"/>
    </row>
    <row r="502" spans="1:9" ht="18.95" customHeight="1" thickBot="1">
      <c r="A502" s="6" t="s">
        <v>10</v>
      </c>
      <c r="B502" s="4"/>
      <c r="C502" s="87">
        <f>SUM(C500:C501)</f>
        <v>20000</v>
      </c>
      <c r="D502" s="87">
        <f t="shared" ref="D502" si="45">SUM(D500:D501)</f>
        <v>0</v>
      </c>
      <c r="F502" s="10"/>
      <c r="G502" s="10"/>
      <c r="H502" s="10"/>
      <c r="I502" s="10"/>
    </row>
    <row r="503" spans="1:9" ht="18.95" customHeight="1" thickTop="1" thickBot="1">
      <c r="A503" s="53" t="s">
        <v>231</v>
      </c>
      <c r="B503" s="51"/>
      <c r="C503" s="109">
        <f>C488+C502</f>
        <v>725000</v>
      </c>
      <c r="D503" s="109">
        <f t="shared" ref="D503" si="46">D488+D502</f>
        <v>347390</v>
      </c>
      <c r="F503" s="10"/>
      <c r="G503" s="10"/>
      <c r="H503" s="10"/>
      <c r="I503" s="10"/>
    </row>
    <row r="504" spans="1:9" ht="18.95" customHeight="1" thickTop="1" thickBot="1">
      <c r="A504" s="55" t="s">
        <v>232</v>
      </c>
      <c r="B504" s="58"/>
      <c r="C504" s="137">
        <f>C476+C503</f>
        <v>975000</v>
      </c>
      <c r="D504" s="137">
        <f t="shared" ref="D504" si="47">D476+D503</f>
        <v>347390</v>
      </c>
      <c r="F504" s="10"/>
      <c r="G504" s="10"/>
      <c r="H504" s="10"/>
      <c r="I504" s="10"/>
    </row>
    <row r="505" spans="1:9" ht="18.95" customHeight="1" thickTop="1">
      <c r="A505" s="23" t="s">
        <v>233</v>
      </c>
      <c r="C505" s="131"/>
      <c r="D505" s="81"/>
      <c r="F505" s="10"/>
      <c r="G505" s="10"/>
      <c r="H505" s="10"/>
      <c r="I505" s="10"/>
    </row>
    <row r="506" spans="1:9" ht="18.95" customHeight="1">
      <c r="A506" s="7" t="s">
        <v>234</v>
      </c>
      <c r="B506" s="4"/>
      <c r="C506" s="119"/>
      <c r="D506" s="82"/>
      <c r="F506" s="10"/>
      <c r="G506" s="10"/>
      <c r="H506" s="10"/>
      <c r="I506" s="10"/>
    </row>
    <row r="507" spans="1:9" ht="18.95" customHeight="1">
      <c r="A507" s="7" t="s">
        <v>79</v>
      </c>
      <c r="B507" s="4"/>
      <c r="C507" s="119"/>
      <c r="D507" s="82"/>
      <c r="F507" s="10"/>
      <c r="G507" s="10"/>
      <c r="H507" s="10"/>
      <c r="I507" s="10"/>
    </row>
    <row r="508" spans="1:9" ht="18.95" customHeight="1">
      <c r="A508" s="7" t="s">
        <v>87</v>
      </c>
      <c r="B508" s="4"/>
      <c r="C508" s="132"/>
      <c r="D508" s="79"/>
      <c r="F508" s="10"/>
      <c r="G508" s="10"/>
      <c r="H508" s="10"/>
      <c r="I508" s="10"/>
    </row>
    <row r="509" spans="1:9" ht="18.95" customHeight="1">
      <c r="A509" s="4" t="s">
        <v>215</v>
      </c>
      <c r="B509" s="4"/>
      <c r="C509" s="132" t="s">
        <v>23</v>
      </c>
      <c r="D509" s="79" t="s">
        <v>23</v>
      </c>
      <c r="F509" s="10"/>
      <c r="G509" s="10"/>
      <c r="H509" s="10"/>
      <c r="I509" s="10"/>
    </row>
    <row r="510" spans="1:9" ht="18.95" customHeight="1">
      <c r="A510" s="4" t="s">
        <v>289</v>
      </c>
      <c r="B510" s="8"/>
      <c r="C510" s="111">
        <v>20000</v>
      </c>
      <c r="D510" s="79">
        <v>0</v>
      </c>
      <c r="F510" s="10"/>
      <c r="G510" s="10"/>
      <c r="H510" s="10"/>
      <c r="I510" s="10"/>
    </row>
    <row r="511" spans="1:9" ht="18.95" customHeight="1" thickBot="1">
      <c r="A511" s="6" t="s">
        <v>10</v>
      </c>
      <c r="B511" s="4"/>
      <c r="C511" s="135">
        <f>SUM(C510)</f>
        <v>20000</v>
      </c>
      <c r="D511" s="135">
        <f t="shared" ref="D511" si="48">SUM(D510)</f>
        <v>0</v>
      </c>
      <c r="F511" s="10"/>
      <c r="G511" s="10"/>
      <c r="H511" s="10"/>
      <c r="I511" s="10"/>
    </row>
    <row r="512" spans="1:9" ht="18.95" customHeight="1" thickTop="1" thickBot="1">
      <c r="A512" s="25" t="s">
        <v>235</v>
      </c>
      <c r="B512" s="59"/>
      <c r="C512" s="136">
        <f>C511</f>
        <v>20000</v>
      </c>
      <c r="D512" s="136">
        <f t="shared" ref="D512:D513" si="49">D511</f>
        <v>0</v>
      </c>
      <c r="F512" s="10"/>
      <c r="G512" s="10"/>
      <c r="H512" s="10"/>
      <c r="I512" s="10"/>
    </row>
    <row r="513" spans="1:9" ht="18.95" customHeight="1" thickTop="1" thickBot="1">
      <c r="A513" s="39" t="s">
        <v>236</v>
      </c>
      <c r="B513" s="60"/>
      <c r="C513" s="152">
        <f>C512</f>
        <v>20000</v>
      </c>
      <c r="D513" s="152">
        <f t="shared" si="49"/>
        <v>0</v>
      </c>
      <c r="F513" s="10"/>
      <c r="G513" s="10"/>
      <c r="H513" s="10"/>
      <c r="I513" s="10"/>
    </row>
    <row r="514" spans="1:9" ht="18.95" customHeight="1" thickTop="1">
      <c r="A514" s="7" t="s">
        <v>237</v>
      </c>
      <c r="B514" s="24"/>
      <c r="C514" s="131"/>
      <c r="D514" s="81"/>
      <c r="F514" s="10"/>
      <c r="G514" s="10"/>
      <c r="H514" s="10"/>
      <c r="I514" s="10"/>
    </row>
    <row r="515" spans="1:9" ht="18.95" customHeight="1">
      <c r="A515" s="7" t="s">
        <v>238</v>
      </c>
      <c r="B515" s="4"/>
      <c r="C515" s="119"/>
      <c r="D515" s="82"/>
      <c r="F515" s="10"/>
      <c r="G515" s="10"/>
      <c r="H515" s="10"/>
      <c r="I515" s="10"/>
    </row>
    <row r="516" spans="1:9" ht="18.95" customHeight="1">
      <c r="A516" s="7" t="s">
        <v>64</v>
      </c>
      <c r="B516" s="4"/>
      <c r="C516" s="119"/>
      <c r="D516" s="82"/>
      <c r="F516" s="10"/>
      <c r="G516" s="10"/>
      <c r="H516" s="10"/>
      <c r="I516" s="10"/>
    </row>
    <row r="517" spans="1:9" ht="18.95" customHeight="1">
      <c r="A517" s="7" t="s">
        <v>126</v>
      </c>
      <c r="B517" s="4"/>
      <c r="C517" s="119"/>
      <c r="D517" s="82"/>
      <c r="F517" s="10"/>
      <c r="G517" s="10"/>
      <c r="H517" s="10"/>
      <c r="I517" s="10"/>
    </row>
    <row r="518" spans="1:9" s="37" customFormat="1" ht="18" customHeight="1">
      <c r="A518" s="7" t="s">
        <v>129</v>
      </c>
      <c r="B518" s="4"/>
      <c r="C518" s="119"/>
      <c r="D518" s="82"/>
      <c r="E518" s="58"/>
      <c r="F518" s="58"/>
      <c r="G518" s="58"/>
      <c r="H518" s="58"/>
      <c r="I518" s="58"/>
    </row>
    <row r="519" spans="1:9" ht="18.95" customHeight="1">
      <c r="A519" s="12" t="s">
        <v>239</v>
      </c>
      <c r="B519" s="4"/>
      <c r="C519" s="119">
        <v>225360</v>
      </c>
      <c r="D519" s="82">
        <v>61340</v>
      </c>
      <c r="F519" s="10"/>
      <c r="G519" s="10"/>
      <c r="H519" s="10"/>
      <c r="I519" s="10"/>
    </row>
    <row r="520" spans="1:9" ht="18.95" customHeight="1">
      <c r="A520" s="4" t="s">
        <v>78</v>
      </c>
      <c r="B520" s="4"/>
      <c r="C520" s="132">
        <v>36000</v>
      </c>
      <c r="D520" s="79">
        <v>9000</v>
      </c>
      <c r="F520" s="10"/>
      <c r="G520" s="10"/>
      <c r="H520" s="10"/>
      <c r="I520" s="10"/>
    </row>
    <row r="521" spans="1:9" ht="18.95" customHeight="1" thickBot="1">
      <c r="A521" s="6" t="s">
        <v>10</v>
      </c>
      <c r="B521" s="7"/>
      <c r="C521" s="80">
        <f>SUM(C519:C520)</f>
        <v>261360</v>
      </c>
      <c r="D521" s="80">
        <f t="shared" ref="D521" si="50">SUM(D519:D520)</f>
        <v>70340</v>
      </c>
      <c r="F521" s="10"/>
      <c r="G521" s="10"/>
      <c r="H521" s="10"/>
      <c r="I521" s="10"/>
    </row>
    <row r="522" spans="1:9" ht="18.95" customHeight="1" thickTop="1">
      <c r="A522" s="11" t="s">
        <v>79</v>
      </c>
      <c r="B522" s="4"/>
      <c r="C522" s="172"/>
      <c r="D522" s="100"/>
      <c r="F522" s="10"/>
      <c r="G522" s="10"/>
      <c r="H522" s="10"/>
      <c r="I522" s="10"/>
    </row>
    <row r="523" spans="1:9" ht="18.95" customHeight="1">
      <c r="A523" s="7" t="s">
        <v>81</v>
      </c>
      <c r="B523" s="4"/>
      <c r="C523" s="192"/>
      <c r="D523" s="145"/>
      <c r="F523" s="10"/>
      <c r="G523" s="10"/>
      <c r="H523" s="10"/>
      <c r="I523" s="10"/>
    </row>
    <row r="524" spans="1:9" ht="18.95" customHeight="1">
      <c r="A524" s="4" t="s">
        <v>240</v>
      </c>
      <c r="B524" s="4"/>
      <c r="C524" s="159">
        <v>20000</v>
      </c>
      <c r="D524" s="121">
        <v>0</v>
      </c>
      <c r="F524" s="10"/>
      <c r="G524" s="10"/>
      <c r="H524" s="10"/>
      <c r="I524" s="10"/>
    </row>
    <row r="525" spans="1:9" ht="18.95" customHeight="1" thickBot="1">
      <c r="A525" s="6" t="s">
        <v>10</v>
      </c>
      <c r="B525" s="4"/>
      <c r="C525" s="87">
        <f>SUM(C524)</f>
        <v>20000</v>
      </c>
      <c r="D525" s="87">
        <f t="shared" ref="D525" si="51">SUM(D524)</f>
        <v>0</v>
      </c>
      <c r="F525" s="10"/>
      <c r="G525" s="10"/>
      <c r="H525" s="10"/>
      <c r="I525" s="10"/>
    </row>
    <row r="526" spans="1:9" ht="18.95" customHeight="1" thickTop="1">
      <c r="A526" s="7" t="s">
        <v>99</v>
      </c>
      <c r="B526" s="4"/>
      <c r="C526" s="195"/>
      <c r="D526" s="106"/>
      <c r="F526" s="10"/>
      <c r="G526" s="10"/>
      <c r="H526" s="10"/>
      <c r="I526" s="10"/>
    </row>
    <row r="527" spans="1:9" ht="18.95" customHeight="1">
      <c r="A527" s="4" t="s">
        <v>241</v>
      </c>
      <c r="B527" s="4"/>
      <c r="C527" s="132">
        <v>100000</v>
      </c>
      <c r="D527" s="86">
        <v>0</v>
      </c>
      <c r="F527" s="10"/>
      <c r="G527" s="10"/>
      <c r="H527" s="10"/>
      <c r="I527" s="10"/>
    </row>
    <row r="528" spans="1:9" ht="18.95" customHeight="1" thickBot="1">
      <c r="A528" s="21" t="s">
        <v>10</v>
      </c>
      <c r="B528" s="22"/>
      <c r="C528" s="87">
        <f>SUM(C527)</f>
        <v>100000</v>
      </c>
      <c r="D528" s="87">
        <f t="shared" ref="D528" si="52">SUM(D527)</f>
        <v>0</v>
      </c>
      <c r="F528" s="10"/>
      <c r="G528" s="10"/>
      <c r="H528" s="10"/>
      <c r="I528" s="10"/>
    </row>
    <row r="529" spans="1:10" ht="18.95" customHeight="1" thickTop="1">
      <c r="A529" s="66"/>
      <c r="B529" s="10"/>
      <c r="C529" s="190"/>
      <c r="D529" s="144"/>
      <c r="F529" s="10"/>
      <c r="G529" s="10"/>
      <c r="H529" s="10"/>
      <c r="I529" s="10"/>
    </row>
    <row r="530" spans="1:10" ht="18.95" customHeight="1">
      <c r="A530" s="66"/>
      <c r="B530" s="10"/>
      <c r="C530" s="190"/>
      <c r="D530" s="144"/>
      <c r="F530" s="10"/>
      <c r="G530" s="10"/>
      <c r="H530" s="10"/>
      <c r="I530" s="10"/>
    </row>
    <row r="531" spans="1:10" ht="18.95" customHeight="1">
      <c r="A531" s="66"/>
      <c r="B531" s="10"/>
      <c r="C531" s="190"/>
      <c r="D531" s="144"/>
      <c r="F531" s="10"/>
      <c r="G531" s="10"/>
      <c r="H531" s="10"/>
      <c r="I531" s="10"/>
    </row>
    <row r="532" spans="1:10" s="36" customFormat="1" ht="18.95" customHeight="1">
      <c r="A532" s="66"/>
      <c r="B532" s="10"/>
      <c r="C532" s="190"/>
      <c r="D532" s="88"/>
      <c r="E532" s="51"/>
      <c r="F532" s="51"/>
      <c r="G532" s="51"/>
      <c r="H532" s="51"/>
      <c r="I532" s="51"/>
    </row>
    <row r="533" spans="1:10" ht="18.95" customHeight="1">
      <c r="A533" s="66"/>
      <c r="B533" s="10"/>
      <c r="C533" s="190"/>
      <c r="D533" s="88"/>
      <c r="F533" s="10"/>
      <c r="G533" s="10"/>
      <c r="H533" s="10"/>
      <c r="I533" s="10"/>
    </row>
    <row r="534" spans="1:10" ht="18.95" customHeight="1">
      <c r="A534" s="66"/>
      <c r="B534" s="10"/>
      <c r="C534" s="190"/>
      <c r="D534" s="88"/>
      <c r="F534" s="10"/>
      <c r="G534" s="10"/>
      <c r="H534" s="10"/>
      <c r="I534" s="10"/>
    </row>
    <row r="535" spans="1:10" ht="18.95" customHeight="1">
      <c r="A535" s="251">
        <v>14</v>
      </c>
      <c r="B535" s="251"/>
      <c r="C535" s="251"/>
      <c r="D535" s="251"/>
      <c r="F535" s="10"/>
      <c r="G535" s="10"/>
      <c r="H535" s="10"/>
      <c r="I535" s="10"/>
    </row>
    <row r="536" spans="1:10" ht="18.95" customHeight="1">
      <c r="A536" s="253" t="s">
        <v>2</v>
      </c>
      <c r="B536" s="253" t="s">
        <v>3</v>
      </c>
      <c r="C536" s="255" t="s">
        <v>4</v>
      </c>
      <c r="D536" s="257" t="s">
        <v>61</v>
      </c>
      <c r="F536" s="10"/>
      <c r="G536" s="10"/>
      <c r="H536" s="10"/>
      <c r="I536" s="10"/>
    </row>
    <row r="537" spans="1:10" ht="18.95" customHeight="1">
      <c r="A537" s="254"/>
      <c r="B537" s="254"/>
      <c r="C537" s="256"/>
      <c r="D537" s="258"/>
      <c r="F537" s="10"/>
      <c r="G537" s="10"/>
      <c r="H537" s="10"/>
      <c r="I537" s="10"/>
    </row>
    <row r="538" spans="1:10" ht="18.95" customHeight="1">
      <c r="A538" s="7" t="s">
        <v>107</v>
      </c>
      <c r="B538" s="4"/>
      <c r="C538" s="131"/>
      <c r="D538" s="81"/>
      <c r="F538" s="10"/>
      <c r="G538" s="10"/>
      <c r="H538" s="10"/>
      <c r="I538" s="10"/>
    </row>
    <row r="539" spans="1:10" ht="18.95" customHeight="1">
      <c r="A539" s="4" t="s">
        <v>242</v>
      </c>
      <c r="B539" s="4"/>
      <c r="C539" s="132">
        <v>700000</v>
      </c>
      <c r="D539" s="79">
        <v>130964.74</v>
      </c>
      <c r="F539" s="10"/>
      <c r="G539" s="10"/>
      <c r="H539" s="10"/>
      <c r="I539" s="10"/>
    </row>
    <row r="540" spans="1:10" ht="18.95" customHeight="1" thickBot="1">
      <c r="A540" s="13" t="s">
        <v>10</v>
      </c>
      <c r="B540" s="8"/>
      <c r="C540" s="80">
        <f>SUM(C539)</f>
        <v>700000</v>
      </c>
      <c r="D540" s="80">
        <f t="shared" ref="D540" si="53">SUM(D539)</f>
        <v>130964.74</v>
      </c>
      <c r="F540" s="10"/>
      <c r="G540" s="10"/>
      <c r="H540" s="10"/>
      <c r="I540" s="10"/>
    </row>
    <row r="541" spans="1:10" ht="18.95" customHeight="1" thickTop="1" thickBot="1">
      <c r="A541" s="34" t="s">
        <v>243</v>
      </c>
      <c r="B541" s="35"/>
      <c r="C541" s="109">
        <f>C521+C525+C528+C540</f>
        <v>1081360</v>
      </c>
      <c r="D541" s="109">
        <f t="shared" ref="D541" si="54">D521+D525+D528+D540</f>
        <v>201304.74</v>
      </c>
      <c r="F541" s="10"/>
      <c r="G541" s="10"/>
      <c r="H541" s="10"/>
      <c r="I541" s="10"/>
    </row>
    <row r="542" spans="1:10" ht="18.95" customHeight="1" thickTop="1" thickBot="1">
      <c r="A542" s="39" t="s">
        <v>244</v>
      </c>
      <c r="B542" s="40"/>
      <c r="C542" s="124">
        <f>C541</f>
        <v>1081360</v>
      </c>
      <c r="D542" s="124">
        <f t="shared" ref="D542" si="55">D541</f>
        <v>201304.74</v>
      </c>
      <c r="F542" s="10"/>
      <c r="G542" s="10"/>
      <c r="H542" s="10"/>
      <c r="I542" s="10"/>
      <c r="J542" s="10"/>
    </row>
    <row r="543" spans="1:10" ht="18.95" customHeight="1" thickTop="1">
      <c r="A543" s="23" t="s">
        <v>245</v>
      </c>
      <c r="B543" s="24"/>
      <c r="C543" s="131"/>
      <c r="D543" s="81"/>
      <c r="F543" s="10"/>
      <c r="G543" s="10"/>
      <c r="H543" s="10"/>
      <c r="I543" s="10"/>
    </row>
    <row r="544" spans="1:10" ht="18.95" customHeight="1">
      <c r="A544" s="7" t="s">
        <v>246</v>
      </c>
      <c r="B544" s="4"/>
      <c r="C544" s="119"/>
      <c r="D544" s="82"/>
      <c r="F544" s="10"/>
      <c r="G544" s="10"/>
      <c r="H544" s="10"/>
      <c r="I544" s="10"/>
    </row>
    <row r="545" spans="1:9" ht="18.95" customHeight="1">
      <c r="A545" s="7" t="s">
        <v>247</v>
      </c>
      <c r="B545" s="4"/>
      <c r="C545" s="119"/>
      <c r="D545" s="82"/>
      <c r="F545" s="10"/>
      <c r="G545" s="10"/>
      <c r="H545" s="10"/>
      <c r="I545" s="10"/>
    </row>
    <row r="546" spans="1:9" ht="18.95" customHeight="1">
      <c r="A546" s="8" t="s">
        <v>248</v>
      </c>
      <c r="B546" s="4"/>
      <c r="C546" s="132">
        <v>78000</v>
      </c>
      <c r="D546" s="153">
        <v>9000</v>
      </c>
      <c r="F546" s="10"/>
      <c r="G546" s="10"/>
      <c r="H546" s="10"/>
      <c r="I546" s="10"/>
    </row>
    <row r="547" spans="1:9" ht="18.95" customHeight="1">
      <c r="A547" s="16" t="s">
        <v>249</v>
      </c>
      <c r="B547" s="8"/>
      <c r="C547" s="85">
        <v>508335</v>
      </c>
      <c r="D547" s="82">
        <v>0</v>
      </c>
      <c r="F547" s="10"/>
      <c r="G547" s="10"/>
      <c r="H547" s="10"/>
      <c r="I547" s="10"/>
    </row>
    <row r="548" spans="1:9" ht="18.95" customHeight="1">
      <c r="A548" s="4" t="s">
        <v>250</v>
      </c>
      <c r="B548" s="61"/>
      <c r="C548" s="119">
        <v>79395</v>
      </c>
      <c r="D548" s="82">
        <v>16228</v>
      </c>
      <c r="F548" s="10"/>
      <c r="G548" s="10"/>
      <c r="H548" s="10"/>
      <c r="I548" s="10"/>
    </row>
    <row r="549" spans="1:9" ht="18.95" customHeight="1">
      <c r="A549" s="24" t="s">
        <v>251</v>
      </c>
      <c r="B549" s="24"/>
      <c r="C549" s="131" t="s">
        <v>23</v>
      </c>
      <c r="D549" s="81"/>
      <c r="F549" s="10"/>
      <c r="G549" s="10"/>
      <c r="H549" s="10"/>
      <c r="I549" s="10"/>
    </row>
    <row r="550" spans="1:9" ht="18.95" customHeight="1">
      <c r="A550" s="4" t="s">
        <v>252</v>
      </c>
      <c r="B550" s="4"/>
      <c r="C550" s="132">
        <v>200000</v>
      </c>
      <c r="D550" s="79">
        <v>200000</v>
      </c>
      <c r="F550" s="10"/>
      <c r="G550" s="10"/>
      <c r="H550" s="10"/>
      <c r="I550" s="10"/>
    </row>
    <row r="551" spans="1:9" ht="18.95" customHeight="1">
      <c r="A551" s="4" t="s">
        <v>253</v>
      </c>
      <c r="B551" s="8"/>
      <c r="C551" s="111">
        <v>100000</v>
      </c>
      <c r="D551" s="79">
        <v>0</v>
      </c>
      <c r="F551" s="10"/>
      <c r="G551" s="10"/>
      <c r="H551" s="10"/>
      <c r="I551" s="10"/>
    </row>
    <row r="552" spans="1:9" ht="18.95" customHeight="1" thickBot="1">
      <c r="A552" s="6" t="s">
        <v>10</v>
      </c>
      <c r="B552" s="4"/>
      <c r="C552" s="154">
        <f>SUM(C546:C551)</f>
        <v>965730</v>
      </c>
      <c r="D552" s="154">
        <f t="shared" ref="D552" si="56">SUM(D546:D551)</f>
        <v>225228</v>
      </c>
      <c r="F552" s="10"/>
      <c r="G552" s="10"/>
      <c r="H552" s="10"/>
      <c r="I552" s="10"/>
    </row>
    <row r="553" spans="1:9" ht="18.95" customHeight="1" thickTop="1">
      <c r="A553" s="7" t="s">
        <v>254</v>
      </c>
      <c r="B553" s="24"/>
      <c r="C553" s="131"/>
      <c r="D553" s="81"/>
      <c r="F553" s="10"/>
      <c r="G553" s="10"/>
      <c r="H553" s="10"/>
      <c r="I553" s="10"/>
    </row>
    <row r="554" spans="1:9" ht="18.95" customHeight="1">
      <c r="A554" s="4" t="s">
        <v>255</v>
      </c>
      <c r="B554" s="4"/>
      <c r="C554" s="132">
        <v>143000</v>
      </c>
      <c r="D554" s="79">
        <v>143000</v>
      </c>
      <c r="F554" s="10"/>
      <c r="G554" s="10"/>
      <c r="H554" s="10"/>
      <c r="I554" s="10"/>
    </row>
    <row r="555" spans="1:9" ht="18.95" customHeight="1" thickBot="1">
      <c r="A555" s="6" t="s">
        <v>10</v>
      </c>
      <c r="B555" s="4"/>
      <c r="C555" s="80">
        <f>SUM(C554)</f>
        <v>143000</v>
      </c>
      <c r="D555" s="80">
        <f t="shared" ref="D555" si="57">SUM(D554)</f>
        <v>143000</v>
      </c>
      <c r="F555" s="10"/>
      <c r="G555" s="10"/>
      <c r="H555" s="10"/>
      <c r="I555" s="10"/>
    </row>
    <row r="556" spans="1:9" ht="18.95" customHeight="1" thickTop="1" thickBot="1">
      <c r="A556" s="25" t="s">
        <v>256</v>
      </c>
      <c r="B556" s="43"/>
      <c r="C556" s="107">
        <f>C555+C552</f>
        <v>1108730</v>
      </c>
      <c r="D556" s="107">
        <f t="shared" ref="D556" si="58">D555+D552</f>
        <v>368228</v>
      </c>
      <c r="F556" s="10"/>
      <c r="G556" s="10"/>
      <c r="H556" s="10"/>
      <c r="I556" s="10"/>
    </row>
    <row r="557" spans="1:9" ht="18.95" customHeight="1" thickTop="1" thickBot="1">
      <c r="A557" s="39" t="s">
        <v>257</v>
      </c>
      <c r="B557" s="40"/>
      <c r="C557" s="150">
        <f>C556</f>
        <v>1108730</v>
      </c>
      <c r="D557" s="150">
        <f t="shared" ref="D557" si="59">D556</f>
        <v>368228</v>
      </c>
      <c r="F557" s="10"/>
      <c r="G557" s="10"/>
      <c r="H557" s="10"/>
      <c r="I557" s="10"/>
    </row>
    <row r="558" spans="1:9" ht="18.95" customHeight="1" thickTop="1" thickBot="1">
      <c r="A558" s="62" t="s">
        <v>258</v>
      </c>
      <c r="B558" s="63"/>
      <c r="C558" s="107">
        <f>C247+C264+C341+C348+C368+C448+C465+C504+C513+C542+C557</f>
        <v>21000000</v>
      </c>
      <c r="D558" s="107">
        <f>D247+D264+D341+D348+D368+D448+D465+D504+D513+D542+D557</f>
        <v>3527362.7199999997</v>
      </c>
      <c r="F558" s="10"/>
      <c r="G558" s="10"/>
      <c r="H558" s="10"/>
      <c r="I558" s="10"/>
    </row>
    <row r="559" spans="1:9" ht="18.95" customHeight="1" thickTop="1">
      <c r="A559" s="66"/>
      <c r="B559" s="10"/>
      <c r="C559" s="190"/>
      <c r="D559" s="88"/>
      <c r="F559" s="10"/>
      <c r="G559" s="10"/>
      <c r="H559" s="10"/>
      <c r="I559" s="10"/>
    </row>
    <row r="560" spans="1:9" ht="18.95" customHeight="1">
      <c r="A560" s="66"/>
      <c r="B560" s="10"/>
      <c r="C560" s="190"/>
      <c r="D560" s="88"/>
      <c r="F560" s="10"/>
      <c r="G560" s="10"/>
      <c r="H560" s="10"/>
      <c r="I560" s="10"/>
    </row>
    <row r="561" spans="1:9" ht="18.95" customHeight="1">
      <c r="A561" s="252" t="s">
        <v>306</v>
      </c>
      <c r="B561" s="252"/>
      <c r="C561" s="252"/>
      <c r="D561" s="252"/>
      <c r="F561" s="10"/>
      <c r="G561" s="10"/>
      <c r="H561" s="10"/>
      <c r="I561" s="10"/>
    </row>
    <row r="562" spans="1:9" ht="18.95" customHeight="1">
      <c r="A562" s="259" t="s">
        <v>308</v>
      </c>
      <c r="B562" s="259"/>
      <c r="C562" s="259"/>
      <c r="D562" s="259"/>
      <c r="F562" s="10"/>
      <c r="G562" s="10"/>
      <c r="H562" s="10"/>
      <c r="I562" s="10"/>
    </row>
    <row r="563" spans="1:9" ht="18.95" customHeight="1">
      <c r="A563" s="209" t="s">
        <v>307</v>
      </c>
      <c r="B563" s="10"/>
      <c r="C563" s="167"/>
      <c r="D563" s="167"/>
      <c r="F563" s="10"/>
      <c r="G563" s="10"/>
      <c r="H563" s="10"/>
      <c r="I563" s="10"/>
    </row>
    <row r="564" spans="1:9" ht="18.95" customHeight="1">
      <c r="A564" s="66"/>
      <c r="B564" s="10"/>
      <c r="C564" s="190"/>
      <c r="D564" s="88"/>
      <c r="F564" s="10"/>
      <c r="G564" s="10"/>
      <c r="H564" s="10"/>
      <c r="I564" s="10"/>
    </row>
    <row r="565" spans="1:9" ht="18.95" customHeight="1">
      <c r="A565" s="66"/>
      <c r="B565" s="10"/>
      <c r="C565" s="190"/>
      <c r="D565" s="88"/>
      <c r="F565" s="10"/>
      <c r="G565" s="10"/>
      <c r="H565" s="10"/>
      <c r="I565" s="10"/>
    </row>
    <row r="566" spans="1:9" ht="18.95" customHeight="1">
      <c r="A566" s="66"/>
      <c r="B566" s="10"/>
      <c r="C566" s="190"/>
      <c r="D566" s="88"/>
      <c r="F566" s="10"/>
      <c r="G566" s="10"/>
      <c r="H566" s="10"/>
      <c r="I566" s="10"/>
    </row>
    <row r="567" spans="1:9" ht="18.95" customHeight="1">
      <c r="A567" s="66"/>
      <c r="B567" s="10"/>
      <c r="C567" s="190"/>
      <c r="D567" s="88"/>
      <c r="F567" s="10"/>
      <c r="G567" s="10"/>
      <c r="H567" s="10"/>
      <c r="I567" s="10"/>
    </row>
    <row r="568" spans="1:9" ht="18.95" customHeight="1">
      <c r="A568" s="66"/>
      <c r="B568" s="10"/>
      <c r="C568" s="190"/>
      <c r="D568" s="88"/>
      <c r="F568" s="10"/>
      <c r="G568" s="10"/>
      <c r="H568" s="10"/>
      <c r="I568" s="10"/>
    </row>
    <row r="569" spans="1:9" ht="18.95" customHeight="1">
      <c r="A569" s="66"/>
      <c r="B569" s="10"/>
      <c r="C569" s="190"/>
      <c r="D569" s="88"/>
      <c r="F569" s="10"/>
      <c r="G569" s="10"/>
      <c r="H569" s="10"/>
      <c r="I569" s="10"/>
    </row>
    <row r="570" spans="1:9" ht="18.95" customHeight="1">
      <c r="A570" s="252"/>
      <c r="B570" s="252"/>
      <c r="C570" s="252"/>
      <c r="D570" s="252"/>
      <c r="F570" s="10"/>
      <c r="G570" s="10"/>
      <c r="H570" s="10"/>
      <c r="I570" s="10"/>
    </row>
    <row r="571" spans="1:9" ht="18.95" customHeight="1">
      <c r="A571" s="32"/>
      <c r="B571" s="10"/>
      <c r="C571" s="196"/>
      <c r="D571" s="155"/>
      <c r="F571" s="10"/>
      <c r="G571" s="10"/>
      <c r="H571" s="10"/>
      <c r="I571" s="10"/>
    </row>
    <row r="572" spans="1:9" ht="18.95" customHeight="1">
      <c r="A572" s="32"/>
      <c r="B572" s="10"/>
      <c r="C572" s="167"/>
      <c r="D572" s="110"/>
      <c r="F572" s="10"/>
      <c r="G572" s="10"/>
      <c r="H572" s="10"/>
      <c r="I572" s="10"/>
    </row>
    <row r="573" spans="1:9" ht="18.95" customHeight="1">
      <c r="A573" s="32"/>
      <c r="B573" s="10"/>
      <c r="C573" s="197"/>
      <c r="D573" s="110"/>
      <c r="F573" s="10"/>
      <c r="G573" s="10"/>
      <c r="H573" s="10"/>
      <c r="I573" s="10"/>
    </row>
    <row r="574" spans="1:9" ht="18.95" customHeight="1">
      <c r="A574" s="32"/>
      <c r="B574" s="10"/>
      <c r="C574" s="197"/>
      <c r="D574" s="110"/>
    </row>
    <row r="575" spans="1:9" ht="18.95" customHeight="1">
      <c r="A575" s="10"/>
      <c r="B575" s="10"/>
      <c r="C575" s="167"/>
      <c r="D575" s="110"/>
    </row>
    <row r="576" spans="1:9" ht="18.95" customHeight="1">
      <c r="A576" s="10"/>
      <c r="B576" s="10"/>
      <c r="C576" s="167"/>
      <c r="D576" s="110"/>
    </row>
    <row r="577" spans="1:4" ht="18.95" customHeight="1">
      <c r="A577" s="10"/>
      <c r="B577" s="10"/>
      <c r="C577" s="167"/>
      <c r="D577" s="110"/>
    </row>
    <row r="578" spans="1:4" ht="18.95" customHeight="1">
      <c r="A578" s="10"/>
      <c r="B578" s="10"/>
      <c r="C578" s="167"/>
      <c r="D578" s="110"/>
    </row>
    <row r="579" spans="1:4" ht="18.95" customHeight="1">
      <c r="A579" s="10"/>
      <c r="B579" s="10"/>
      <c r="C579" s="167"/>
      <c r="D579" s="110"/>
    </row>
    <row r="580" spans="1:4" ht="18.95" customHeight="1">
      <c r="A580" s="10"/>
      <c r="B580" s="10"/>
      <c r="C580" s="167"/>
      <c r="D580" s="110"/>
    </row>
    <row r="581" spans="1:4" ht="18.95" customHeight="1">
      <c r="A581" s="10"/>
      <c r="B581" s="10"/>
      <c r="C581" s="167"/>
      <c r="D581" s="110"/>
    </row>
    <row r="582" spans="1:4" ht="18.95" customHeight="1">
      <c r="A582" s="10"/>
      <c r="B582" s="10"/>
      <c r="C582" s="167"/>
      <c r="D582" s="110"/>
    </row>
    <row r="583" spans="1:4" ht="18.95" customHeight="1">
      <c r="A583" s="10"/>
      <c r="B583" s="10"/>
      <c r="C583" s="167"/>
      <c r="D583" s="156"/>
    </row>
    <row r="584" spans="1:4" ht="18.95" customHeight="1">
      <c r="A584" s="66"/>
      <c r="B584" s="10"/>
      <c r="C584" s="144"/>
      <c r="D584" s="88"/>
    </row>
    <row r="585" spans="1:4" ht="18.95" customHeight="1">
      <c r="A585" s="10"/>
      <c r="B585" s="10"/>
      <c r="C585" s="167"/>
      <c r="D585" s="110"/>
    </row>
  </sheetData>
  <mergeCells count="77">
    <mergeCell ref="D126:D127"/>
    <mergeCell ref="A42:D42"/>
    <mergeCell ref="A43:A44"/>
    <mergeCell ref="A1:D1"/>
    <mergeCell ref="A2:D2"/>
    <mergeCell ref="A3:D3"/>
    <mergeCell ref="A4:A5"/>
    <mergeCell ref="B4:B5"/>
    <mergeCell ref="C4:C5"/>
    <mergeCell ref="D4:D5"/>
    <mergeCell ref="B43:B44"/>
    <mergeCell ref="C43:C44"/>
    <mergeCell ref="D43:D44"/>
    <mergeCell ref="A84:D84"/>
    <mergeCell ref="A85:A86"/>
    <mergeCell ref="B85:B86"/>
    <mergeCell ref="C85:C86"/>
    <mergeCell ref="D85:D86"/>
    <mergeCell ref="A82:D82"/>
    <mergeCell ref="A125:D125"/>
    <mergeCell ref="A81:D81"/>
    <mergeCell ref="A248:D248"/>
    <mergeCell ref="A166:D166"/>
    <mergeCell ref="A167:A168"/>
    <mergeCell ref="B167:B168"/>
    <mergeCell ref="C167:C168"/>
    <mergeCell ref="D167:D168"/>
    <mergeCell ref="A207:D207"/>
    <mergeCell ref="A208:A209"/>
    <mergeCell ref="B208:B209"/>
    <mergeCell ref="C208:C209"/>
    <mergeCell ref="D208:D209"/>
    <mergeCell ref="A126:A127"/>
    <mergeCell ref="B126:B127"/>
    <mergeCell ref="C126:C127"/>
    <mergeCell ref="A371:D371"/>
    <mergeCell ref="A249:A250"/>
    <mergeCell ref="B249:B250"/>
    <mergeCell ref="C249:C250"/>
    <mergeCell ref="D249:D250"/>
    <mergeCell ref="A289:D289"/>
    <mergeCell ref="A290:A291"/>
    <mergeCell ref="B290:B291"/>
    <mergeCell ref="C290:C291"/>
    <mergeCell ref="D290:D291"/>
    <mergeCell ref="A330:D330"/>
    <mergeCell ref="A331:A332"/>
    <mergeCell ref="B331:B332"/>
    <mergeCell ref="C331:C332"/>
    <mergeCell ref="D331:D332"/>
    <mergeCell ref="A494:D494"/>
    <mergeCell ref="A372:A373"/>
    <mergeCell ref="B372:B373"/>
    <mergeCell ref="C372:C373"/>
    <mergeCell ref="D372:D373"/>
    <mergeCell ref="A413:A414"/>
    <mergeCell ref="B413:B414"/>
    <mergeCell ref="C413:C414"/>
    <mergeCell ref="D413:D414"/>
    <mergeCell ref="A453:D453"/>
    <mergeCell ref="A454:A455"/>
    <mergeCell ref="B454:B455"/>
    <mergeCell ref="C454:C455"/>
    <mergeCell ref="D454:D455"/>
    <mergeCell ref="A412:D412"/>
    <mergeCell ref="A570:D570"/>
    <mergeCell ref="A495:A496"/>
    <mergeCell ref="B495:B496"/>
    <mergeCell ref="C495:C496"/>
    <mergeCell ref="D495:D496"/>
    <mergeCell ref="A535:D535"/>
    <mergeCell ref="A536:A537"/>
    <mergeCell ref="B536:B537"/>
    <mergeCell ref="C536:C537"/>
    <mergeCell ref="D536:D537"/>
    <mergeCell ref="A561:D561"/>
    <mergeCell ref="A562:D562"/>
  </mergeCells>
  <pageMargins left="0.78740157480314965" right="0.31496062992125984" top="0" bottom="0" header="0.51181102362204722" footer="0.44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5"/>
  <sheetViews>
    <sheetView view="pageBreakPreview" topLeftCell="A61" zoomScale="130" zoomScaleSheetLayoutView="130" workbookViewId="0">
      <selection activeCell="D78" sqref="D78"/>
    </sheetView>
  </sheetViews>
  <sheetFormatPr defaultRowHeight="18.95" customHeight="1"/>
  <cols>
    <col min="1" max="1" width="53.5703125" style="1" customWidth="1"/>
    <col min="2" max="2" width="9.140625" style="1" customWidth="1"/>
    <col min="3" max="3" width="13.85546875" style="198" customWidth="1"/>
    <col min="4" max="4" width="13.85546875" style="157" customWidth="1"/>
    <col min="5" max="5" width="9.140625" style="10"/>
    <col min="6" max="16384" width="9.140625" style="1"/>
  </cols>
  <sheetData>
    <row r="1" spans="1:6" ht="18.95" customHeight="1">
      <c r="A1" s="264" t="s">
        <v>0</v>
      </c>
      <c r="B1" s="264"/>
      <c r="C1" s="264"/>
      <c r="D1" s="264"/>
    </row>
    <row r="2" spans="1:6" ht="18.95" customHeight="1">
      <c r="A2" s="264" t="s">
        <v>1</v>
      </c>
      <c r="B2" s="264"/>
      <c r="C2" s="264"/>
      <c r="D2" s="264"/>
    </row>
    <row r="3" spans="1:6" ht="18.95" customHeight="1">
      <c r="A3" s="251" t="s">
        <v>311</v>
      </c>
      <c r="B3" s="251"/>
      <c r="C3" s="251"/>
      <c r="D3" s="251"/>
    </row>
    <row r="4" spans="1:6" ht="18.95" customHeight="1">
      <c r="A4" s="253" t="s">
        <v>2</v>
      </c>
      <c r="B4" s="253" t="s">
        <v>3</v>
      </c>
      <c r="C4" s="255" t="s">
        <v>4</v>
      </c>
      <c r="D4" s="257" t="s">
        <v>5</v>
      </c>
    </row>
    <row r="5" spans="1:6" ht="18.95" customHeight="1">
      <c r="A5" s="254"/>
      <c r="B5" s="254"/>
      <c r="C5" s="256"/>
      <c r="D5" s="258"/>
    </row>
    <row r="6" spans="1:6" ht="18.95" customHeight="1">
      <c r="A6" s="2" t="s">
        <v>6</v>
      </c>
      <c r="B6" s="3"/>
      <c r="C6" s="158"/>
      <c r="D6" s="77"/>
    </row>
    <row r="7" spans="1:6" ht="18.95" customHeight="1">
      <c r="A7" s="4" t="s">
        <v>7</v>
      </c>
      <c r="B7" s="4"/>
      <c r="C7" s="119">
        <v>67000</v>
      </c>
      <c r="D7" s="78">
        <v>41993.8</v>
      </c>
      <c r="F7" s="5"/>
    </row>
    <row r="8" spans="1:6" ht="18.95" customHeight="1">
      <c r="A8" s="4" t="s">
        <v>8</v>
      </c>
      <c r="B8" s="4"/>
      <c r="C8" s="119">
        <v>50000</v>
      </c>
      <c r="D8" s="78">
        <v>62286</v>
      </c>
    </row>
    <row r="9" spans="1:6" ht="18.95" customHeight="1">
      <c r="A9" s="4" t="s">
        <v>9</v>
      </c>
      <c r="B9" s="4"/>
      <c r="C9" s="132">
        <v>3000</v>
      </c>
      <c r="D9" s="79">
        <v>2200</v>
      </c>
    </row>
    <row r="10" spans="1:6" ht="18.95" customHeight="1" thickBot="1">
      <c r="A10" s="6" t="s">
        <v>10</v>
      </c>
      <c r="B10" s="4"/>
      <c r="C10" s="99">
        <f>SUM(C7:C9)</f>
        <v>120000</v>
      </c>
      <c r="D10" s="80">
        <f>SUM(D7:D9)</f>
        <v>106479.8</v>
      </c>
    </row>
    <row r="11" spans="1:6" ht="18.95" customHeight="1" thickTop="1">
      <c r="A11" s="7" t="s">
        <v>11</v>
      </c>
      <c r="B11" s="4"/>
      <c r="C11" s="131"/>
      <c r="D11" s="81"/>
    </row>
    <row r="12" spans="1:6" ht="18.95" customHeight="1">
      <c r="A12" s="4" t="s">
        <v>12</v>
      </c>
      <c r="B12" s="4"/>
      <c r="C12" s="131">
        <v>952000</v>
      </c>
      <c r="D12" s="81">
        <v>521766.3</v>
      </c>
    </row>
    <row r="13" spans="1:6" ht="18.95" customHeight="1">
      <c r="A13" s="4" t="s">
        <v>13</v>
      </c>
      <c r="B13" s="4"/>
      <c r="C13" s="119">
        <v>1500000</v>
      </c>
      <c r="D13" s="81">
        <v>1047534.43</v>
      </c>
    </row>
    <row r="14" spans="1:6" ht="18.95" customHeight="1">
      <c r="A14" s="4" t="s">
        <v>14</v>
      </c>
      <c r="B14" s="4"/>
      <c r="C14" s="132">
        <v>7500000</v>
      </c>
      <c r="D14" s="81">
        <v>3601066.42</v>
      </c>
    </row>
    <row r="15" spans="1:6" ht="18.95" customHeight="1">
      <c r="A15" s="4" t="s">
        <v>15</v>
      </c>
      <c r="B15" s="4"/>
      <c r="C15" s="119">
        <v>400000</v>
      </c>
      <c r="D15" s="81">
        <v>54816.21</v>
      </c>
    </row>
    <row r="16" spans="1:6" ht="18.95" customHeight="1">
      <c r="A16" s="4" t="s">
        <v>16</v>
      </c>
      <c r="B16" s="4"/>
      <c r="C16" s="85">
        <v>100000</v>
      </c>
      <c r="D16" s="81">
        <v>0</v>
      </c>
    </row>
    <row r="17" spans="1:4" ht="18.95" customHeight="1">
      <c r="A17" s="4" t="s">
        <v>17</v>
      </c>
      <c r="B17" s="4"/>
      <c r="C17" s="119">
        <v>900000</v>
      </c>
      <c r="D17" s="81">
        <v>411065</v>
      </c>
    </row>
    <row r="18" spans="1:4" ht="18.95" customHeight="1">
      <c r="A18" s="4" t="s">
        <v>18</v>
      </c>
      <c r="B18" s="4"/>
      <c r="C18" s="119">
        <v>1900000</v>
      </c>
      <c r="D18" s="81">
        <v>645061.53</v>
      </c>
    </row>
    <row r="19" spans="1:4" ht="18.95" customHeight="1">
      <c r="A19" s="4" t="s">
        <v>19</v>
      </c>
      <c r="B19" s="4"/>
      <c r="C19" s="119">
        <v>70000</v>
      </c>
      <c r="D19" s="81">
        <v>18781.28</v>
      </c>
    </row>
    <row r="20" spans="1:4" ht="18.95" customHeight="1">
      <c r="A20" s="4" t="s">
        <v>301</v>
      </c>
      <c r="B20" s="4"/>
      <c r="C20" s="132">
        <v>80000</v>
      </c>
      <c r="D20" s="81">
        <v>20646.39</v>
      </c>
    </row>
    <row r="21" spans="1:4" ht="18.95" customHeight="1">
      <c r="A21" s="4" t="s">
        <v>20</v>
      </c>
      <c r="B21" s="4"/>
      <c r="C21" s="132">
        <v>5000</v>
      </c>
      <c r="D21" s="81">
        <v>0</v>
      </c>
    </row>
    <row r="22" spans="1:4" ht="18.95" customHeight="1" thickBot="1">
      <c r="A22" s="6" t="s">
        <v>10</v>
      </c>
      <c r="B22" s="6"/>
      <c r="C22" s="84">
        <f>SUM(C12:C21)</f>
        <v>13407000</v>
      </c>
      <c r="D22" s="84">
        <f>SUM(D12:D21)</f>
        <v>6320737.5600000005</v>
      </c>
    </row>
    <row r="23" spans="1:4" ht="18.95" customHeight="1" thickTop="1">
      <c r="A23" s="7" t="s">
        <v>21</v>
      </c>
      <c r="B23" s="4"/>
      <c r="C23" s="131"/>
      <c r="D23" s="81"/>
    </row>
    <row r="24" spans="1:4" ht="18.95" customHeight="1">
      <c r="A24" s="7" t="s">
        <v>22</v>
      </c>
      <c r="B24" s="4"/>
      <c r="C24" s="85"/>
      <c r="D24" s="85"/>
    </row>
    <row r="25" spans="1:4" ht="18.95" customHeight="1">
      <c r="A25" s="4" t="s">
        <v>24</v>
      </c>
      <c r="B25" s="4"/>
      <c r="C25" s="85">
        <v>500</v>
      </c>
      <c r="D25" s="85">
        <v>20</v>
      </c>
    </row>
    <row r="26" spans="1:4" ht="18.95" customHeight="1">
      <c r="A26" s="4" t="s">
        <v>25</v>
      </c>
      <c r="B26" s="4"/>
      <c r="C26" s="85">
        <v>500</v>
      </c>
      <c r="D26" s="85">
        <v>60</v>
      </c>
    </row>
    <row r="27" spans="1:4" ht="18.95" customHeight="1">
      <c r="A27" s="4" t="s">
        <v>26</v>
      </c>
      <c r="B27" s="4"/>
      <c r="C27" s="85">
        <v>500</v>
      </c>
      <c r="D27" s="85">
        <v>0</v>
      </c>
    </row>
    <row r="28" spans="1:4" ht="18.95" customHeight="1">
      <c r="A28" s="4" t="s">
        <v>27</v>
      </c>
      <c r="B28" s="4"/>
      <c r="C28" s="85">
        <v>500</v>
      </c>
      <c r="D28" s="85">
        <v>0</v>
      </c>
    </row>
    <row r="29" spans="1:4" ht="18.95" customHeight="1">
      <c r="A29" s="4" t="s">
        <v>28</v>
      </c>
      <c r="B29" s="4"/>
      <c r="C29" s="85">
        <v>46000</v>
      </c>
      <c r="D29" s="85">
        <v>45300</v>
      </c>
    </row>
    <row r="30" spans="1:4" ht="18.95" customHeight="1">
      <c r="A30" s="4" t="s">
        <v>29</v>
      </c>
      <c r="B30" s="4"/>
      <c r="C30" s="85">
        <v>0</v>
      </c>
      <c r="D30" s="85">
        <v>0</v>
      </c>
    </row>
    <row r="31" spans="1:4" ht="18.95" customHeight="1">
      <c r="A31" s="8" t="s">
        <v>30</v>
      </c>
      <c r="B31" s="4"/>
      <c r="C31" s="86">
        <v>0</v>
      </c>
      <c r="D31" s="85">
        <v>0</v>
      </c>
    </row>
    <row r="32" spans="1:4" ht="18.95" customHeight="1">
      <c r="A32" s="8" t="s">
        <v>31</v>
      </c>
      <c r="B32" s="4"/>
      <c r="C32" s="86">
        <v>500</v>
      </c>
      <c r="D32" s="85">
        <v>200</v>
      </c>
    </row>
    <row r="33" spans="1:4" ht="18.95" customHeight="1">
      <c r="A33" s="8" t="s">
        <v>300</v>
      </c>
      <c r="B33" s="8"/>
      <c r="C33" s="86">
        <v>0</v>
      </c>
      <c r="D33" s="85">
        <v>0</v>
      </c>
    </row>
    <row r="34" spans="1:4" ht="18.95" customHeight="1">
      <c r="A34" s="8" t="s">
        <v>32</v>
      </c>
      <c r="B34" s="8"/>
      <c r="C34" s="86">
        <v>1000</v>
      </c>
      <c r="D34" s="85">
        <v>600</v>
      </c>
    </row>
    <row r="35" spans="1:4" ht="18.95" customHeight="1">
      <c r="A35" s="8" t="s">
        <v>33</v>
      </c>
      <c r="B35" s="8"/>
      <c r="C35" s="86">
        <v>500</v>
      </c>
      <c r="D35" s="85">
        <v>25918</v>
      </c>
    </row>
    <row r="36" spans="1:4" ht="18.95" customHeight="1" thickBot="1">
      <c r="A36" s="9" t="s">
        <v>10</v>
      </c>
      <c r="B36" s="9"/>
      <c r="C36" s="87">
        <f>SUM(C25:C35)</f>
        <v>50000</v>
      </c>
      <c r="D36" s="87">
        <f>SUM(D25:D35)</f>
        <v>72098</v>
      </c>
    </row>
    <row r="37" spans="1:4" s="10" customFormat="1" ht="18.95" customHeight="1" thickTop="1">
      <c r="A37" s="210"/>
      <c r="B37" s="210"/>
      <c r="C37" s="144"/>
      <c r="D37" s="88"/>
    </row>
    <row r="38" spans="1:4" s="10" customFormat="1" ht="18.95" customHeight="1">
      <c r="A38" s="210"/>
      <c r="B38" s="210"/>
      <c r="C38" s="144"/>
      <c r="D38" s="88"/>
    </row>
    <row r="39" spans="1:4" s="10" customFormat="1" ht="18.95" customHeight="1">
      <c r="A39" s="210"/>
      <c r="B39" s="210"/>
      <c r="C39" s="144"/>
      <c r="D39" s="88"/>
    </row>
    <row r="40" spans="1:4" s="10" customFormat="1" ht="18.95" customHeight="1">
      <c r="A40" s="210"/>
      <c r="B40" s="210"/>
      <c r="C40" s="144"/>
      <c r="D40" s="88"/>
    </row>
    <row r="41" spans="1:4" s="10" customFormat="1" ht="18.95" customHeight="1">
      <c r="A41" s="210"/>
      <c r="B41" s="210"/>
      <c r="C41" s="144"/>
      <c r="D41" s="88"/>
    </row>
    <row r="42" spans="1:4" ht="18.75" customHeight="1">
      <c r="A42" s="251">
        <v>2</v>
      </c>
      <c r="B42" s="251"/>
      <c r="C42" s="251"/>
      <c r="D42" s="251"/>
    </row>
    <row r="43" spans="1:4" ht="18.75" customHeight="1">
      <c r="A43" s="253" t="s">
        <v>2</v>
      </c>
      <c r="B43" s="253" t="s">
        <v>3</v>
      </c>
      <c r="C43" s="255" t="s">
        <v>4</v>
      </c>
      <c r="D43" s="257" t="s">
        <v>5</v>
      </c>
    </row>
    <row r="44" spans="1:4" ht="18.75" customHeight="1">
      <c r="A44" s="254"/>
      <c r="B44" s="254"/>
      <c r="C44" s="256"/>
      <c r="D44" s="258"/>
    </row>
    <row r="45" spans="1:4" ht="18.75" customHeight="1">
      <c r="A45" s="11" t="s">
        <v>34</v>
      </c>
      <c r="B45" s="8"/>
      <c r="C45" s="132"/>
      <c r="D45" s="77"/>
    </row>
    <row r="46" spans="1:4" ht="18.75" customHeight="1">
      <c r="A46" s="4" t="s">
        <v>35</v>
      </c>
      <c r="B46" s="8"/>
      <c r="C46" s="132">
        <v>120000</v>
      </c>
      <c r="D46" s="89">
        <v>51766.75</v>
      </c>
    </row>
    <row r="47" spans="1:4" ht="18.75" customHeight="1" thickBot="1">
      <c r="A47" s="6" t="s">
        <v>10</v>
      </c>
      <c r="B47" s="6"/>
      <c r="C47" s="87">
        <f>SUM(C46)</f>
        <v>120000</v>
      </c>
      <c r="D47" s="80">
        <f>SUM(D46)</f>
        <v>51766.75</v>
      </c>
    </row>
    <row r="48" spans="1:4" ht="18.75" customHeight="1" thickTop="1">
      <c r="A48" s="7" t="s">
        <v>36</v>
      </c>
      <c r="B48" s="4"/>
      <c r="C48" s="131"/>
      <c r="D48" s="81"/>
    </row>
    <row r="49" spans="1:4" ht="18.75" customHeight="1">
      <c r="A49" s="4" t="s">
        <v>37</v>
      </c>
      <c r="B49" s="4"/>
      <c r="C49" s="159">
        <v>435000</v>
      </c>
      <c r="D49" s="89">
        <v>226282</v>
      </c>
    </row>
    <row r="50" spans="1:4" ht="18.75" customHeight="1">
      <c r="A50" s="4" t="s">
        <v>38</v>
      </c>
      <c r="B50" s="4"/>
      <c r="C50" s="132">
        <v>15000</v>
      </c>
      <c r="D50" s="89">
        <v>11700</v>
      </c>
    </row>
    <row r="51" spans="1:4" ht="18.75" customHeight="1" thickBot="1">
      <c r="A51" s="6" t="s">
        <v>10</v>
      </c>
      <c r="B51" s="6"/>
      <c r="C51" s="87">
        <f>SUM(C49:C50)</f>
        <v>450000</v>
      </c>
      <c r="D51" s="80">
        <f>SUM(D49:D50)</f>
        <v>237982</v>
      </c>
    </row>
    <row r="52" spans="1:4" ht="18.75" customHeight="1" thickTop="1">
      <c r="A52" s="7" t="s">
        <v>39</v>
      </c>
      <c r="B52" s="4"/>
      <c r="C52" s="131"/>
      <c r="D52" s="90"/>
    </row>
    <row r="53" spans="1:4" ht="18.75" customHeight="1">
      <c r="A53" s="4" t="s">
        <v>40</v>
      </c>
      <c r="B53" s="4"/>
      <c r="C53" s="82">
        <v>80000</v>
      </c>
      <c r="D53" s="91">
        <v>47500</v>
      </c>
    </row>
    <row r="54" spans="1:4" ht="18.75" customHeight="1">
      <c r="A54" s="4" t="s">
        <v>41</v>
      </c>
      <c r="B54" s="4"/>
      <c r="C54" s="115">
        <v>0</v>
      </c>
      <c r="D54" s="91">
        <v>0</v>
      </c>
    </row>
    <row r="55" spans="1:4" ht="18.75" customHeight="1">
      <c r="A55" s="4" t="s">
        <v>42</v>
      </c>
      <c r="B55" s="4"/>
      <c r="C55" s="121">
        <v>70000</v>
      </c>
      <c r="D55" s="92">
        <v>0</v>
      </c>
    </row>
    <row r="56" spans="1:4" ht="18.75" customHeight="1" thickBot="1">
      <c r="A56" s="6" t="s">
        <v>10</v>
      </c>
      <c r="B56" s="6"/>
      <c r="C56" s="87">
        <f>SUM(C53:C55)</f>
        <v>150000</v>
      </c>
      <c r="D56" s="87">
        <f>SUM(D53:D55)</f>
        <v>47500</v>
      </c>
    </row>
    <row r="57" spans="1:4" ht="18.75" customHeight="1" thickTop="1">
      <c r="A57" s="11" t="s">
        <v>43</v>
      </c>
      <c r="B57" s="6"/>
      <c r="C57" s="160"/>
      <c r="D57" s="93"/>
    </row>
    <row r="58" spans="1:4" ht="18.75" customHeight="1">
      <c r="A58" s="12" t="s">
        <v>44</v>
      </c>
      <c r="B58" s="6"/>
      <c r="C58" s="115">
        <v>3000</v>
      </c>
      <c r="D58" s="85">
        <v>0</v>
      </c>
    </row>
    <row r="59" spans="1:4" ht="18.75" customHeight="1">
      <c r="A59" s="12" t="s">
        <v>45</v>
      </c>
      <c r="B59" s="6"/>
      <c r="C59" s="94">
        <v>0</v>
      </c>
      <c r="D59" s="94">
        <v>0</v>
      </c>
    </row>
    <row r="60" spans="1:4" ht="18.75" customHeight="1" thickBot="1">
      <c r="A60" s="6" t="s">
        <v>10</v>
      </c>
      <c r="B60" s="6"/>
      <c r="C60" s="87">
        <f>SUM(C58:C59)</f>
        <v>3000</v>
      </c>
      <c r="D60" s="80">
        <f>SUM(D58:D59)</f>
        <v>0</v>
      </c>
    </row>
    <row r="61" spans="1:4" ht="18.75" customHeight="1" thickTop="1">
      <c r="A61" s="7" t="s">
        <v>46</v>
      </c>
      <c r="B61" s="4"/>
      <c r="C61" s="131"/>
      <c r="D61" s="81"/>
    </row>
    <row r="62" spans="1:4" ht="18.75" customHeight="1">
      <c r="A62" s="7" t="s">
        <v>47</v>
      </c>
      <c r="B62" s="4"/>
      <c r="C62" s="119"/>
      <c r="D62" s="82"/>
    </row>
    <row r="63" spans="1:4" ht="18.75" customHeight="1">
      <c r="A63" s="4" t="s">
        <v>48</v>
      </c>
      <c r="B63" s="4"/>
      <c r="C63" s="161">
        <v>6700000</v>
      </c>
      <c r="D63" s="95">
        <v>3087219</v>
      </c>
    </row>
    <row r="64" spans="1:4" ht="18.75" customHeight="1">
      <c r="A64" s="4" t="s">
        <v>49</v>
      </c>
      <c r="B64" s="6"/>
      <c r="C64" s="162">
        <v>0</v>
      </c>
      <c r="D64" s="95">
        <v>1244635</v>
      </c>
    </row>
    <row r="65" spans="1:5" ht="18.75" customHeight="1" thickBot="1">
      <c r="A65" s="13" t="s">
        <v>50</v>
      </c>
      <c r="B65" s="13"/>
      <c r="C65" s="84">
        <f>SUM(C63:C64)</f>
        <v>6700000</v>
      </c>
      <c r="D65" s="80">
        <f>SUM(D63:D64)</f>
        <v>4331854</v>
      </c>
    </row>
    <row r="66" spans="1:5" ht="18.75" customHeight="1" thickTop="1" thickBot="1">
      <c r="A66" s="14" t="s">
        <v>51</v>
      </c>
      <c r="B66" s="8"/>
      <c r="C66" s="96">
        <f>C10+C22+C36+C47+C51+C56+C60+C65</f>
        <v>21000000</v>
      </c>
      <c r="D66" s="96">
        <f>D10+D22+D36+D47+D51+D56+D60+D65</f>
        <v>11168418.109999999</v>
      </c>
    </row>
    <row r="67" spans="1:5" ht="18.75" customHeight="1" thickTop="1">
      <c r="A67" s="15" t="s">
        <v>52</v>
      </c>
      <c r="B67" s="3"/>
      <c r="C67" s="131"/>
      <c r="D67" s="81"/>
    </row>
    <row r="68" spans="1:5" ht="18.75" customHeight="1">
      <c r="A68" s="12" t="s">
        <v>53</v>
      </c>
      <c r="B68" s="4"/>
      <c r="C68" s="119">
        <v>0</v>
      </c>
      <c r="D68" s="82">
        <v>3500400</v>
      </c>
    </row>
    <row r="69" spans="1:5" ht="18.75" customHeight="1">
      <c r="A69" s="4" t="s">
        <v>54</v>
      </c>
      <c r="B69" s="4"/>
      <c r="C69" s="119">
        <v>0</v>
      </c>
      <c r="D69" s="82">
        <v>926400</v>
      </c>
    </row>
    <row r="70" spans="1:5" ht="18.75" customHeight="1">
      <c r="A70" s="4" t="s">
        <v>55</v>
      </c>
      <c r="B70" s="4"/>
      <c r="C70" s="119">
        <v>0</v>
      </c>
      <c r="D70" s="82">
        <v>371930</v>
      </c>
    </row>
    <row r="71" spans="1:5" ht="18.75" customHeight="1">
      <c r="A71" s="4" t="s">
        <v>310</v>
      </c>
      <c r="B71" s="4"/>
      <c r="C71" s="119">
        <v>0</v>
      </c>
      <c r="D71" s="82">
        <v>1012300</v>
      </c>
    </row>
    <row r="72" spans="1:5" ht="18.75" customHeight="1">
      <c r="A72" s="4" t="s">
        <v>57</v>
      </c>
      <c r="B72" s="4"/>
      <c r="C72" s="119">
        <v>0</v>
      </c>
      <c r="D72" s="82">
        <v>40600</v>
      </c>
    </row>
    <row r="73" spans="1:5" ht="18.75" customHeight="1">
      <c r="A73" s="4" t="s">
        <v>58</v>
      </c>
      <c r="B73" s="4"/>
      <c r="C73" s="119">
        <v>0</v>
      </c>
      <c r="D73" s="82">
        <v>650</v>
      </c>
    </row>
    <row r="74" spans="1:5" s="64" customFormat="1" ht="18.75" customHeight="1">
      <c r="A74" s="44" t="s">
        <v>309</v>
      </c>
      <c r="B74" s="24"/>
      <c r="C74" s="131">
        <v>0</v>
      </c>
      <c r="D74" s="81">
        <v>26000</v>
      </c>
      <c r="E74" s="10"/>
    </row>
    <row r="75" spans="1:5" s="49" customFormat="1" ht="18.75" customHeight="1">
      <c r="A75" s="12" t="s">
        <v>303</v>
      </c>
      <c r="B75" s="4"/>
      <c r="C75" s="119">
        <v>0</v>
      </c>
      <c r="D75" s="82">
        <v>0</v>
      </c>
      <c r="E75" s="10"/>
    </row>
    <row r="76" spans="1:5" s="49" customFormat="1" ht="18.75" customHeight="1">
      <c r="A76" s="12" t="s">
        <v>304</v>
      </c>
      <c r="B76" s="4"/>
      <c r="C76" s="119">
        <v>0</v>
      </c>
      <c r="D76" s="82">
        <v>0</v>
      </c>
      <c r="E76" s="10"/>
    </row>
    <row r="77" spans="1:5" s="49" customFormat="1" ht="18.75" customHeight="1">
      <c r="A77" s="13" t="s">
        <v>59</v>
      </c>
      <c r="B77" s="8"/>
      <c r="C77" s="97">
        <f>SUM(C68:C76)</f>
        <v>0</v>
      </c>
      <c r="D77" s="97">
        <f>SUM(D68:D76)</f>
        <v>5878280</v>
      </c>
      <c r="E77" s="10"/>
    </row>
    <row r="78" spans="1:5" ht="18.75" customHeight="1">
      <c r="A78" s="9" t="s">
        <v>60</v>
      </c>
      <c r="B78" s="73"/>
      <c r="C78" s="98">
        <f>C66+C77</f>
        <v>21000000</v>
      </c>
      <c r="D78" s="98">
        <f>D66+D77</f>
        <v>17046698.109999999</v>
      </c>
    </row>
    <row r="79" spans="1:5" ht="18.75" customHeight="1">
      <c r="A79" s="210"/>
      <c r="B79" s="10"/>
      <c r="C79" s="190"/>
      <c r="D79" s="190"/>
    </row>
    <row r="80" spans="1:5" ht="18.95" customHeight="1">
      <c r="A80" s="210"/>
      <c r="B80" s="10"/>
      <c r="C80" s="190"/>
      <c r="D80" s="190"/>
    </row>
    <row r="81" spans="1:4" ht="18.95" customHeight="1">
      <c r="A81" s="252" t="s">
        <v>315</v>
      </c>
      <c r="B81" s="252"/>
      <c r="C81" s="252"/>
      <c r="D81" s="252"/>
    </row>
    <row r="82" spans="1:4" ht="18.95" customHeight="1">
      <c r="A82" s="259" t="s">
        <v>314</v>
      </c>
      <c r="B82" s="259"/>
      <c r="C82" s="259"/>
      <c r="D82" s="259"/>
    </row>
    <row r="83" spans="1:4" ht="18.95" customHeight="1">
      <c r="A83" s="212" t="s">
        <v>307</v>
      </c>
      <c r="B83" s="10"/>
      <c r="C83" s="167"/>
      <c r="D83" s="167"/>
    </row>
    <row r="84" spans="1:4" ht="18.95" customHeight="1">
      <c r="A84" s="251">
        <v>3</v>
      </c>
      <c r="B84" s="251"/>
      <c r="C84" s="251"/>
      <c r="D84" s="251"/>
    </row>
    <row r="85" spans="1:4" ht="18.95" customHeight="1">
      <c r="A85" s="265" t="s">
        <v>2</v>
      </c>
      <c r="B85" s="265" t="s">
        <v>3</v>
      </c>
      <c r="C85" s="263" t="s">
        <v>4</v>
      </c>
      <c r="D85" s="263" t="s">
        <v>61</v>
      </c>
    </row>
    <row r="86" spans="1:4" ht="18.95" customHeight="1">
      <c r="A86" s="265"/>
      <c r="B86" s="265"/>
      <c r="C86" s="263"/>
      <c r="D86" s="263"/>
    </row>
    <row r="87" spans="1:4" ht="18.95" customHeight="1">
      <c r="A87" s="7" t="s">
        <v>62</v>
      </c>
      <c r="B87" s="4"/>
      <c r="C87" s="119"/>
      <c r="D87" s="82"/>
    </row>
    <row r="88" spans="1:4" ht="18.95" customHeight="1">
      <c r="A88" s="7" t="s">
        <v>63</v>
      </c>
      <c r="B88" s="4"/>
      <c r="C88" s="119"/>
      <c r="D88" s="82"/>
    </row>
    <row r="89" spans="1:4" ht="18.95" customHeight="1">
      <c r="A89" s="7" t="s">
        <v>64</v>
      </c>
      <c r="B89" s="4"/>
      <c r="C89" s="119"/>
      <c r="D89" s="82"/>
    </row>
    <row r="90" spans="1:4" ht="18.95" customHeight="1">
      <c r="A90" s="7" t="s">
        <v>65</v>
      </c>
      <c r="B90" s="4"/>
      <c r="C90" s="119"/>
      <c r="D90" s="82"/>
    </row>
    <row r="91" spans="1:4" ht="18.95" customHeight="1">
      <c r="A91" s="7" t="s">
        <v>66</v>
      </c>
      <c r="B91" s="4"/>
      <c r="C91" s="119"/>
      <c r="D91" s="82"/>
    </row>
    <row r="92" spans="1:4" ht="18.95" customHeight="1">
      <c r="A92" s="4" t="s">
        <v>67</v>
      </c>
      <c r="B92" s="4"/>
      <c r="C92" s="119">
        <f>514080-20000-20000-12620</f>
        <v>461460</v>
      </c>
      <c r="D92" s="82">
        <v>189720</v>
      </c>
    </row>
    <row r="93" spans="1:4" ht="18.95" customHeight="1">
      <c r="A93" s="4" t="s">
        <v>68</v>
      </c>
      <c r="B93" s="4"/>
      <c r="C93" s="119">
        <v>42120</v>
      </c>
      <c r="D93" s="82">
        <v>15780</v>
      </c>
    </row>
    <row r="94" spans="1:4" ht="18.95" customHeight="1">
      <c r="A94" s="4" t="s">
        <v>69</v>
      </c>
      <c r="B94" s="4"/>
      <c r="C94" s="119">
        <v>42120</v>
      </c>
      <c r="D94" s="82">
        <v>15780</v>
      </c>
    </row>
    <row r="95" spans="1:4" ht="18.95" customHeight="1">
      <c r="A95" s="4" t="s">
        <v>70</v>
      </c>
      <c r="B95" s="4"/>
      <c r="C95" s="132">
        <v>86400</v>
      </c>
      <c r="D95" s="82">
        <v>43200</v>
      </c>
    </row>
    <row r="96" spans="1:4" ht="18.95" customHeight="1">
      <c r="A96" s="4" t="s">
        <v>71</v>
      </c>
      <c r="B96" s="4"/>
      <c r="C96" s="132">
        <v>1800000</v>
      </c>
      <c r="D96" s="82">
        <v>900000</v>
      </c>
    </row>
    <row r="97" spans="1:4" ht="18.95" customHeight="1" thickBot="1">
      <c r="A97" s="6" t="s">
        <v>50</v>
      </c>
      <c r="B97" s="4"/>
      <c r="C97" s="99">
        <f>SUM(C92:C96)</f>
        <v>2432100</v>
      </c>
      <c r="D97" s="99">
        <f>SUM(D92:D96)</f>
        <v>1164480</v>
      </c>
    </row>
    <row r="98" spans="1:4" ht="18.95" customHeight="1" thickTop="1">
      <c r="A98" s="7" t="s">
        <v>72</v>
      </c>
      <c r="B98" s="4"/>
      <c r="C98" s="131"/>
      <c r="D98" s="81"/>
    </row>
    <row r="99" spans="1:4" ht="18.95" customHeight="1">
      <c r="A99" s="4" t="s">
        <v>73</v>
      </c>
      <c r="B99" s="4"/>
      <c r="C99" s="159">
        <v>2017680</v>
      </c>
      <c r="D99" s="89">
        <v>961785</v>
      </c>
    </row>
    <row r="100" spans="1:4" ht="18.95" customHeight="1">
      <c r="A100" s="12" t="s">
        <v>74</v>
      </c>
      <c r="B100" s="17"/>
      <c r="C100" s="85">
        <v>151200</v>
      </c>
      <c r="D100" s="89">
        <v>66003</v>
      </c>
    </row>
    <row r="101" spans="1:4" ht="18.95" customHeight="1">
      <c r="A101" s="12" t="s">
        <v>75</v>
      </c>
      <c r="B101" s="4"/>
      <c r="C101" s="131">
        <v>72840</v>
      </c>
      <c r="D101" s="89">
        <v>36420</v>
      </c>
    </row>
    <row r="102" spans="1:4" ht="18.95" customHeight="1">
      <c r="A102" s="4" t="s">
        <v>23</v>
      </c>
      <c r="B102" s="4"/>
      <c r="C102" s="132"/>
      <c r="D102" s="79"/>
    </row>
    <row r="103" spans="1:4" ht="18.95" customHeight="1" thickBot="1">
      <c r="A103" s="6" t="s">
        <v>10</v>
      </c>
      <c r="B103" s="4"/>
      <c r="C103" s="99">
        <f>SUM(C99:C102)</f>
        <v>2241720</v>
      </c>
      <c r="D103" s="99">
        <f>SUM(D99:D102)</f>
        <v>1064208</v>
      </c>
    </row>
    <row r="104" spans="1:4" ht="18.95" customHeight="1" thickTop="1">
      <c r="A104" s="11" t="s">
        <v>76</v>
      </c>
      <c r="B104" s="6"/>
      <c r="C104" s="120"/>
      <c r="D104" s="100"/>
    </row>
    <row r="105" spans="1:4" ht="18.95" customHeight="1">
      <c r="A105" s="4" t="s">
        <v>77</v>
      </c>
      <c r="B105" s="4"/>
      <c r="C105" s="131">
        <v>252360</v>
      </c>
      <c r="D105" s="81">
        <v>128630</v>
      </c>
    </row>
    <row r="106" spans="1:4" ht="18.95" customHeight="1">
      <c r="A106" s="12" t="s">
        <v>78</v>
      </c>
      <c r="B106" s="6"/>
      <c r="C106" s="86">
        <v>27060</v>
      </c>
      <c r="D106" s="79">
        <v>11080</v>
      </c>
    </row>
    <row r="107" spans="1:4" ht="18.95" customHeight="1" thickBot="1">
      <c r="A107" s="6" t="s">
        <v>10</v>
      </c>
      <c r="B107" s="4"/>
      <c r="C107" s="99">
        <f>SUM(C105:C106)</f>
        <v>279420</v>
      </c>
      <c r="D107" s="99">
        <f>SUM(D105:D106)</f>
        <v>139710</v>
      </c>
    </row>
    <row r="108" spans="1:4" ht="18.95" customHeight="1" thickTop="1">
      <c r="A108" s="7" t="s">
        <v>79</v>
      </c>
      <c r="B108" s="4"/>
      <c r="C108" s="131"/>
      <c r="D108" s="81"/>
    </row>
    <row r="109" spans="1:4" ht="18.95" customHeight="1">
      <c r="A109" s="7" t="s">
        <v>80</v>
      </c>
      <c r="B109" s="4"/>
      <c r="C109" s="119"/>
      <c r="D109" s="82"/>
    </row>
    <row r="110" spans="1:4" ht="18.95" customHeight="1">
      <c r="A110" s="7" t="s">
        <v>81</v>
      </c>
      <c r="B110" s="4"/>
      <c r="C110" s="119"/>
      <c r="D110" s="82"/>
    </row>
    <row r="111" spans="1:4" ht="18.95" customHeight="1">
      <c r="A111" s="4" t="s">
        <v>82</v>
      </c>
      <c r="B111" s="4"/>
      <c r="C111" s="119">
        <v>135000</v>
      </c>
      <c r="D111" s="82">
        <v>11650</v>
      </c>
    </row>
    <row r="112" spans="1:4" ht="18.95" customHeight="1">
      <c r="A112" s="4" t="s">
        <v>83</v>
      </c>
      <c r="B112" s="4"/>
      <c r="C112" s="119">
        <v>30000</v>
      </c>
      <c r="D112" s="82">
        <v>0</v>
      </c>
    </row>
    <row r="113" spans="1:7" ht="18.95" customHeight="1">
      <c r="A113" s="4" t="s">
        <v>84</v>
      </c>
      <c r="B113" s="4"/>
      <c r="C113" s="119">
        <v>10000</v>
      </c>
      <c r="D113" s="82">
        <v>0</v>
      </c>
    </row>
    <row r="114" spans="1:7" ht="18.95" customHeight="1">
      <c r="A114" s="4" t="s">
        <v>85</v>
      </c>
      <c r="B114" s="4"/>
      <c r="C114" s="132">
        <v>171000</v>
      </c>
      <c r="D114" s="82">
        <v>94500</v>
      </c>
      <c r="G114" s="10"/>
    </row>
    <row r="115" spans="1:7" ht="18.95" customHeight="1">
      <c r="A115" s="8" t="s">
        <v>86</v>
      </c>
      <c r="B115" s="8"/>
      <c r="C115" s="132">
        <v>27140</v>
      </c>
      <c r="D115" s="79">
        <v>11034</v>
      </c>
    </row>
    <row r="116" spans="1:7" ht="18.95" customHeight="1" thickBot="1">
      <c r="A116" s="9" t="s">
        <v>10</v>
      </c>
      <c r="B116" s="9"/>
      <c r="C116" s="84">
        <f>SUM(C111:C115)</f>
        <v>373140</v>
      </c>
      <c r="D116" s="84">
        <f>SUM(D111:D115)</f>
        <v>117184</v>
      </c>
    </row>
    <row r="117" spans="1:7" s="10" customFormat="1" ht="18.95" customHeight="1" thickTop="1">
      <c r="A117" s="210"/>
      <c r="B117" s="210"/>
      <c r="C117" s="163"/>
      <c r="D117" s="88"/>
    </row>
    <row r="118" spans="1:7" s="10" customFormat="1" ht="18.95" customHeight="1">
      <c r="A118" s="210"/>
      <c r="B118" s="210"/>
      <c r="C118" s="163"/>
      <c r="D118" s="88"/>
    </row>
    <row r="119" spans="1:7" s="10" customFormat="1" ht="18.95" customHeight="1">
      <c r="A119" s="210"/>
      <c r="B119" s="210"/>
      <c r="C119" s="163"/>
      <c r="D119" s="88"/>
    </row>
    <row r="120" spans="1:7" s="10" customFormat="1" ht="18.95" customHeight="1">
      <c r="A120" s="210"/>
      <c r="B120" s="210"/>
      <c r="C120" s="163"/>
      <c r="D120" s="88"/>
    </row>
    <row r="121" spans="1:7" s="10" customFormat="1" ht="18.95" customHeight="1">
      <c r="A121" s="210"/>
      <c r="B121" s="210"/>
      <c r="C121" s="163"/>
      <c r="D121" s="88"/>
    </row>
    <row r="122" spans="1:7" s="10" customFormat="1" ht="18.95" customHeight="1">
      <c r="A122" s="210"/>
      <c r="B122" s="210"/>
      <c r="C122" s="163"/>
      <c r="D122" s="88"/>
    </row>
    <row r="123" spans="1:7" s="10" customFormat="1" ht="18.95" customHeight="1">
      <c r="A123" s="210"/>
      <c r="B123" s="210"/>
      <c r="C123" s="163"/>
      <c r="D123" s="88"/>
    </row>
    <row r="124" spans="1:7" s="10" customFormat="1" ht="18.95" customHeight="1">
      <c r="A124" s="210"/>
      <c r="B124" s="210"/>
      <c r="C124" s="163"/>
      <c r="D124" s="88"/>
    </row>
    <row r="125" spans="1:7" s="10" customFormat="1" ht="18.95" customHeight="1">
      <c r="A125" s="251">
        <v>4</v>
      </c>
      <c r="B125" s="251"/>
      <c r="C125" s="251"/>
      <c r="D125" s="251"/>
    </row>
    <row r="126" spans="1:7" ht="18.95" customHeight="1">
      <c r="A126" s="253" t="s">
        <v>2</v>
      </c>
      <c r="B126" s="253" t="s">
        <v>3</v>
      </c>
      <c r="C126" s="255" t="s">
        <v>4</v>
      </c>
      <c r="D126" s="257" t="s">
        <v>61</v>
      </c>
    </row>
    <row r="127" spans="1:7" ht="18.95" customHeight="1">
      <c r="A127" s="254"/>
      <c r="B127" s="254"/>
      <c r="C127" s="256"/>
      <c r="D127" s="258"/>
    </row>
    <row r="128" spans="1:7" ht="18.95" customHeight="1">
      <c r="A128" s="18" t="s">
        <v>87</v>
      </c>
      <c r="B128" s="15"/>
      <c r="C128" s="164"/>
      <c r="D128" s="77"/>
    </row>
    <row r="129" spans="1:4" ht="18.95" customHeight="1">
      <c r="A129" s="4" t="s">
        <v>88</v>
      </c>
      <c r="B129" s="4"/>
      <c r="C129" s="119">
        <v>100000</v>
      </c>
      <c r="D129" s="82">
        <v>49175</v>
      </c>
    </row>
    <row r="130" spans="1:4" ht="18.95" customHeight="1">
      <c r="A130" s="4" t="s">
        <v>89</v>
      </c>
      <c r="B130" s="4"/>
      <c r="C130" s="119"/>
      <c r="D130" s="82">
        <v>0</v>
      </c>
    </row>
    <row r="131" spans="1:4" ht="18.95" customHeight="1">
      <c r="A131" s="4" t="s">
        <v>90</v>
      </c>
      <c r="B131" s="4"/>
      <c r="C131" s="119">
        <v>40000</v>
      </c>
      <c r="D131" s="82">
        <v>3000</v>
      </c>
    </row>
    <row r="132" spans="1:4" ht="18.95" customHeight="1">
      <c r="A132" s="4" t="s">
        <v>91</v>
      </c>
      <c r="B132" s="4"/>
      <c r="C132" s="85">
        <v>30000</v>
      </c>
      <c r="D132" s="82">
        <v>6200</v>
      </c>
    </row>
    <row r="133" spans="1:4" ht="18.95" customHeight="1">
      <c r="A133" s="19" t="s">
        <v>92</v>
      </c>
      <c r="B133" s="4"/>
      <c r="C133" s="165"/>
      <c r="D133" s="101">
        <v>0</v>
      </c>
    </row>
    <row r="134" spans="1:4" ht="18.95" customHeight="1">
      <c r="A134" s="4" t="s">
        <v>93</v>
      </c>
      <c r="B134" s="20"/>
      <c r="C134" s="119">
        <v>80000</v>
      </c>
      <c r="D134" s="82">
        <v>44800</v>
      </c>
    </row>
    <row r="135" spans="1:4" ht="18.95" customHeight="1">
      <c r="A135" s="4" t="s">
        <v>94</v>
      </c>
      <c r="B135" s="4"/>
      <c r="C135" s="85">
        <v>100000</v>
      </c>
      <c r="D135" s="82">
        <v>38600</v>
      </c>
    </row>
    <row r="136" spans="1:4" ht="18.95" customHeight="1">
      <c r="A136" s="4" t="s">
        <v>95</v>
      </c>
      <c r="B136" s="4"/>
      <c r="C136" s="85">
        <v>100000</v>
      </c>
      <c r="D136" s="82">
        <v>0</v>
      </c>
    </row>
    <row r="137" spans="1:4" ht="18.95" customHeight="1">
      <c r="A137" s="4" t="s">
        <v>96</v>
      </c>
      <c r="B137" s="4"/>
      <c r="C137" s="85">
        <v>3000</v>
      </c>
      <c r="D137" s="82">
        <v>1000</v>
      </c>
    </row>
    <row r="138" spans="1:4" ht="18.95" customHeight="1">
      <c r="A138" s="4" t="s">
        <v>97</v>
      </c>
      <c r="B138" s="4"/>
      <c r="C138" s="86">
        <v>100000</v>
      </c>
      <c r="D138" s="79">
        <v>0</v>
      </c>
    </row>
    <row r="139" spans="1:4" ht="18.95" customHeight="1">
      <c r="A139" s="4" t="s">
        <v>259</v>
      </c>
      <c r="B139" s="4"/>
      <c r="C139" s="86">
        <v>20000</v>
      </c>
      <c r="D139" s="79">
        <v>0</v>
      </c>
    </row>
    <row r="140" spans="1:4" ht="18.95" customHeight="1">
      <c r="A140" s="4" t="s">
        <v>98</v>
      </c>
      <c r="B140" s="4"/>
      <c r="C140" s="86">
        <f>40000-25000</f>
        <v>15000</v>
      </c>
      <c r="D140" s="79">
        <v>0</v>
      </c>
    </row>
    <row r="141" spans="1:4" ht="18.95" customHeight="1" thickBot="1">
      <c r="A141" s="6" t="s">
        <v>10</v>
      </c>
      <c r="B141" s="4"/>
      <c r="C141" s="87">
        <f>SUM(C129:C140)</f>
        <v>588000</v>
      </c>
      <c r="D141" s="87">
        <f>SUM(D129:D140)</f>
        <v>142775</v>
      </c>
    </row>
    <row r="142" spans="1:4" ht="18.95" customHeight="1" thickTop="1">
      <c r="A142" s="7" t="s">
        <v>99</v>
      </c>
      <c r="B142" s="4"/>
      <c r="C142" s="106"/>
      <c r="D142" s="81"/>
    </row>
    <row r="143" spans="1:4" ht="18.95" customHeight="1">
      <c r="A143" s="4" t="s">
        <v>100</v>
      </c>
      <c r="B143" s="4"/>
      <c r="C143" s="85">
        <v>70000</v>
      </c>
      <c r="D143" s="82">
        <v>41061</v>
      </c>
    </row>
    <row r="144" spans="1:4" ht="18.95" customHeight="1">
      <c r="A144" s="4" t="s">
        <v>101</v>
      </c>
      <c r="B144" s="4"/>
      <c r="C144" s="86">
        <v>5000</v>
      </c>
      <c r="D144" s="82">
        <v>0</v>
      </c>
    </row>
    <row r="145" spans="1:6" ht="18.95" customHeight="1">
      <c r="A145" s="4" t="s">
        <v>102</v>
      </c>
      <c r="B145" s="4"/>
      <c r="C145" s="132">
        <v>30000</v>
      </c>
      <c r="D145" s="82">
        <v>1175</v>
      </c>
    </row>
    <row r="146" spans="1:6" ht="18.95" customHeight="1">
      <c r="A146" s="4" t="s">
        <v>103</v>
      </c>
      <c r="B146" s="4"/>
      <c r="C146" s="119">
        <v>20000</v>
      </c>
      <c r="D146" s="82">
        <v>0</v>
      </c>
    </row>
    <row r="147" spans="1:6" ht="18.95" customHeight="1">
      <c r="A147" s="4" t="s">
        <v>104</v>
      </c>
      <c r="B147" s="4"/>
      <c r="C147" s="119">
        <v>50000</v>
      </c>
      <c r="D147" s="82">
        <v>0</v>
      </c>
    </row>
    <row r="148" spans="1:6" ht="18.95" customHeight="1">
      <c r="A148" s="4" t="s">
        <v>105</v>
      </c>
      <c r="B148" s="4"/>
      <c r="C148" s="119">
        <v>5000</v>
      </c>
      <c r="D148" s="82">
        <v>0</v>
      </c>
    </row>
    <row r="149" spans="1:6" ht="18.95" customHeight="1">
      <c r="A149" s="4" t="s">
        <v>106</v>
      </c>
      <c r="B149" s="4"/>
      <c r="C149" s="119">
        <f>30000+20000</f>
        <v>50000</v>
      </c>
      <c r="D149" s="82">
        <v>24415</v>
      </c>
    </row>
    <row r="150" spans="1:6" ht="18.95" customHeight="1" thickBot="1">
      <c r="A150" s="6" t="s">
        <v>10</v>
      </c>
      <c r="B150" s="4"/>
      <c r="C150" s="99">
        <f>SUM(C143:C149)</f>
        <v>230000</v>
      </c>
      <c r="D150" s="99">
        <f t="shared" ref="D150" si="0">SUM(D143:D149)</f>
        <v>66651</v>
      </c>
    </row>
    <row r="151" spans="1:6" ht="18.95" customHeight="1" thickTop="1">
      <c r="A151" s="11" t="s">
        <v>107</v>
      </c>
      <c r="B151" s="6"/>
      <c r="C151" s="119"/>
      <c r="D151" s="82"/>
    </row>
    <row r="152" spans="1:6" ht="18.95" customHeight="1">
      <c r="A152" s="4" t="s">
        <v>108</v>
      </c>
      <c r="B152" s="4"/>
      <c r="C152" s="119">
        <v>120000</v>
      </c>
      <c r="D152" s="82">
        <v>50203.01</v>
      </c>
      <c r="F152" s="10"/>
    </row>
    <row r="153" spans="1:6" ht="18.95" customHeight="1">
      <c r="A153" s="4" t="s">
        <v>109</v>
      </c>
      <c r="B153" s="4"/>
      <c r="C153" s="119">
        <v>10000</v>
      </c>
      <c r="D153" s="82">
        <v>3853.61</v>
      </c>
    </row>
    <row r="154" spans="1:6" ht="18.95" customHeight="1">
      <c r="A154" s="4" t="s">
        <v>110</v>
      </c>
      <c r="B154" s="4"/>
      <c r="C154" s="119">
        <v>20000</v>
      </c>
      <c r="D154" s="82">
        <v>5483</v>
      </c>
    </row>
    <row r="155" spans="1:6" ht="18.95" customHeight="1">
      <c r="A155" s="4" t="s">
        <v>111</v>
      </c>
      <c r="B155" s="4"/>
      <c r="C155" s="132">
        <v>115000</v>
      </c>
      <c r="D155" s="82">
        <v>47219.1</v>
      </c>
    </row>
    <row r="156" spans="1:6" ht="18.95" customHeight="1" thickBot="1">
      <c r="A156" s="21" t="s">
        <v>10</v>
      </c>
      <c r="B156" s="22"/>
      <c r="C156" s="103">
        <f>SUM(C152:C155)</f>
        <v>265000</v>
      </c>
      <c r="D156" s="103">
        <f>SUM(D152:D155)</f>
        <v>106758.72</v>
      </c>
    </row>
    <row r="157" spans="1:6" ht="18.95" customHeight="1" thickTop="1">
      <c r="A157" s="210"/>
      <c r="B157" s="10"/>
      <c r="C157" s="166"/>
      <c r="D157" s="88"/>
    </row>
    <row r="158" spans="1:6" ht="18.95" customHeight="1">
      <c r="A158" s="210"/>
      <c r="B158" s="10"/>
      <c r="C158" s="166"/>
      <c r="D158" s="88"/>
    </row>
    <row r="159" spans="1:6" ht="18.95" customHeight="1">
      <c r="A159" s="210"/>
      <c r="B159" s="10"/>
      <c r="C159" s="166"/>
      <c r="D159" s="88"/>
    </row>
    <row r="160" spans="1:6" ht="18.95" customHeight="1">
      <c r="A160" s="210"/>
      <c r="B160" s="10"/>
      <c r="C160" s="166"/>
      <c r="D160" s="88"/>
    </row>
    <row r="161" spans="1:4" ht="18.95" customHeight="1">
      <c r="A161" s="210"/>
      <c r="B161" s="10"/>
      <c r="C161" s="166"/>
      <c r="D161" s="88"/>
    </row>
    <row r="162" spans="1:4" ht="18.95" customHeight="1">
      <c r="A162" s="210"/>
      <c r="B162" s="10"/>
      <c r="C162" s="166"/>
      <c r="D162" s="88"/>
    </row>
    <row r="163" spans="1:4" ht="18.95" customHeight="1">
      <c r="A163" s="210"/>
      <c r="B163" s="210"/>
      <c r="C163" s="144"/>
      <c r="D163" s="88"/>
    </row>
    <row r="164" spans="1:4" ht="18.95" customHeight="1">
      <c r="A164" s="210"/>
      <c r="B164" s="210"/>
      <c r="C164" s="144"/>
      <c r="D164" s="88"/>
    </row>
    <row r="165" spans="1:4" ht="18.95" customHeight="1">
      <c r="A165" s="210"/>
      <c r="B165" s="210"/>
      <c r="C165" s="144"/>
      <c r="D165" s="88"/>
    </row>
    <row r="166" spans="1:4" ht="18.95" customHeight="1">
      <c r="A166" s="251">
        <v>5</v>
      </c>
      <c r="B166" s="251"/>
      <c r="C166" s="251"/>
      <c r="D166" s="251"/>
    </row>
    <row r="167" spans="1:4" ht="18.95" customHeight="1">
      <c r="A167" s="253" t="s">
        <v>2</v>
      </c>
      <c r="B167" s="253" t="s">
        <v>3</v>
      </c>
      <c r="C167" s="255" t="s">
        <v>4</v>
      </c>
      <c r="D167" s="257" t="s">
        <v>61</v>
      </c>
    </row>
    <row r="168" spans="1:4" ht="18.95" customHeight="1">
      <c r="A168" s="254"/>
      <c r="B168" s="254"/>
      <c r="C168" s="256"/>
      <c r="D168" s="258"/>
    </row>
    <row r="169" spans="1:4" ht="18.95" customHeight="1">
      <c r="A169" s="7" t="s">
        <v>112</v>
      </c>
      <c r="B169" s="4"/>
      <c r="C169" s="131"/>
      <c r="D169" s="81"/>
    </row>
    <row r="170" spans="1:4" ht="18.95" customHeight="1">
      <c r="A170" s="4" t="s">
        <v>260</v>
      </c>
      <c r="B170" s="4"/>
      <c r="C170" s="131">
        <v>15000</v>
      </c>
      <c r="D170" s="81">
        <v>13000</v>
      </c>
    </row>
    <row r="171" spans="1:4" ht="18.95" customHeight="1">
      <c r="A171" s="4" t="s">
        <v>261</v>
      </c>
      <c r="B171" s="4"/>
      <c r="C171" s="119"/>
      <c r="D171" s="82"/>
    </row>
    <row r="172" spans="1:4" ht="18.95" customHeight="1">
      <c r="A172" s="4" t="s">
        <v>262</v>
      </c>
      <c r="B172" s="4"/>
      <c r="C172" s="132">
        <v>7600</v>
      </c>
      <c r="D172" s="104">
        <v>7600</v>
      </c>
    </row>
    <row r="173" spans="1:4" ht="18.95" customHeight="1">
      <c r="A173" s="4" t="s">
        <v>292</v>
      </c>
      <c r="B173" s="4"/>
      <c r="C173" s="159">
        <f>25000+20000</f>
        <v>45000</v>
      </c>
      <c r="D173" s="199">
        <v>20600</v>
      </c>
    </row>
    <row r="174" spans="1:4" ht="18.95" customHeight="1" thickBot="1">
      <c r="A174" s="11"/>
      <c r="B174" s="4"/>
      <c r="C174" s="99">
        <f>SUM(C170:C173)</f>
        <v>67600</v>
      </c>
      <c r="D174" s="99">
        <f>SUM(D170:D173)</f>
        <v>41200</v>
      </c>
    </row>
    <row r="175" spans="1:4" ht="18.95" customHeight="1" thickTop="1">
      <c r="A175" s="7" t="s">
        <v>113</v>
      </c>
      <c r="B175" s="4"/>
      <c r="C175" s="131"/>
      <c r="D175" s="106"/>
    </row>
    <row r="176" spans="1:4" ht="18.95" customHeight="1">
      <c r="A176" s="4" t="s">
        <v>114</v>
      </c>
      <c r="B176" s="4"/>
      <c r="C176" s="132">
        <v>20000</v>
      </c>
      <c r="D176" s="86">
        <v>0</v>
      </c>
    </row>
    <row r="177" spans="1:6" ht="18.95" customHeight="1" thickBot="1">
      <c r="A177" s="6" t="s">
        <v>10</v>
      </c>
      <c r="B177" s="6"/>
      <c r="C177" s="87">
        <f>SUM(C176)</f>
        <v>20000</v>
      </c>
      <c r="D177" s="87">
        <f>SUM(D176)</f>
        <v>0</v>
      </c>
    </row>
    <row r="178" spans="1:6" ht="18.95" customHeight="1" thickTop="1">
      <c r="A178" s="23" t="s">
        <v>115</v>
      </c>
      <c r="B178" s="24"/>
      <c r="C178" s="131"/>
      <c r="D178" s="106"/>
    </row>
    <row r="179" spans="1:6" ht="18.95" customHeight="1">
      <c r="A179" s="7" t="s">
        <v>116</v>
      </c>
      <c r="B179" s="4"/>
      <c r="C179" s="119"/>
      <c r="D179" s="85"/>
    </row>
    <row r="180" spans="1:6" ht="18.95" customHeight="1">
      <c r="A180" s="4" t="s">
        <v>117</v>
      </c>
      <c r="B180" s="4"/>
      <c r="C180" s="119">
        <v>15000</v>
      </c>
      <c r="D180" s="85">
        <v>15000</v>
      </c>
    </row>
    <row r="181" spans="1:6" ht="18.95" customHeight="1">
      <c r="A181" s="7" t="s">
        <v>118</v>
      </c>
      <c r="B181" s="4"/>
      <c r="D181" s="85">
        <v>0</v>
      </c>
    </row>
    <row r="182" spans="1:6" ht="18.95" customHeight="1">
      <c r="A182" s="4" t="s">
        <v>319</v>
      </c>
      <c r="B182" s="8"/>
      <c r="C182" s="132">
        <v>5000</v>
      </c>
      <c r="D182" s="85">
        <v>5000</v>
      </c>
    </row>
    <row r="183" spans="1:6" ht="18.95" customHeight="1">
      <c r="A183" s="16" t="s">
        <v>318</v>
      </c>
      <c r="B183" s="13"/>
      <c r="C183" s="86">
        <v>5000</v>
      </c>
      <c r="D183" s="85">
        <v>0</v>
      </c>
    </row>
    <row r="184" spans="1:6" ht="18.95" customHeight="1">
      <c r="A184" s="16" t="s">
        <v>316</v>
      </c>
      <c r="B184" s="13"/>
      <c r="C184" s="86">
        <v>3000</v>
      </c>
      <c r="D184" s="85">
        <v>3000</v>
      </c>
    </row>
    <row r="185" spans="1:6" ht="18.95" customHeight="1" thickBot="1">
      <c r="A185" s="13" t="s">
        <v>10</v>
      </c>
      <c r="B185" s="13"/>
      <c r="C185" s="87">
        <f>SUM(C180:C184)</f>
        <v>28000</v>
      </c>
      <c r="D185" s="87">
        <f>SUM(D180:D184)</f>
        <v>23000</v>
      </c>
    </row>
    <row r="186" spans="1:6" ht="18.95" customHeight="1" thickTop="1" thickBot="1">
      <c r="A186" s="25" t="s">
        <v>119</v>
      </c>
      <c r="B186" s="25"/>
      <c r="C186" s="107">
        <f>C185+C177+C174+C156+C150+C141+C116+C107+C103+C97</f>
        <v>6524980</v>
      </c>
      <c r="D186" s="107">
        <f>D185+D177+D174+D156+D150+D141+D116+D107+D103+D97</f>
        <v>2865966.7199999997</v>
      </c>
      <c r="F186" s="26"/>
    </row>
    <row r="187" spans="1:6" ht="18.95" customHeight="1" thickTop="1">
      <c r="A187" s="23" t="s">
        <v>120</v>
      </c>
      <c r="B187" s="24"/>
      <c r="C187" s="131"/>
      <c r="D187" s="81"/>
    </row>
    <row r="188" spans="1:6" ht="18.95" customHeight="1">
      <c r="A188" s="7" t="s">
        <v>121</v>
      </c>
      <c r="B188" s="4"/>
      <c r="C188" s="119"/>
      <c r="D188" s="82"/>
      <c r="F188" s="10"/>
    </row>
    <row r="189" spans="1:6" ht="18.95" customHeight="1">
      <c r="A189" s="4" t="s">
        <v>122</v>
      </c>
      <c r="B189" s="4"/>
      <c r="C189" s="132">
        <v>25000</v>
      </c>
      <c r="D189" s="79">
        <v>0</v>
      </c>
    </row>
    <row r="190" spans="1:6" ht="18.95" customHeight="1" thickBot="1">
      <c r="A190" s="17" t="s">
        <v>10</v>
      </c>
      <c r="B190" s="4"/>
      <c r="C190" s="108">
        <f t="shared" ref="C190:D191" si="1">SUM(C189)</f>
        <v>25000</v>
      </c>
      <c r="D190" s="108">
        <v>0</v>
      </c>
    </row>
    <row r="191" spans="1:6" s="28" customFormat="1" ht="18.95" customHeight="1" thickTop="1" thickBot="1">
      <c r="A191" s="25" t="s">
        <v>123</v>
      </c>
      <c r="B191" s="27"/>
      <c r="C191" s="109">
        <f t="shared" si="1"/>
        <v>25000</v>
      </c>
      <c r="D191" s="109">
        <f t="shared" si="1"/>
        <v>0</v>
      </c>
      <c r="E191" s="32"/>
    </row>
    <row r="192" spans="1:6" ht="18.95" customHeight="1" thickTop="1">
      <c r="A192" s="7" t="s">
        <v>124</v>
      </c>
      <c r="B192" s="4"/>
      <c r="C192" s="131"/>
      <c r="D192" s="81"/>
    </row>
    <row r="193" spans="1:4" ht="18.95" customHeight="1">
      <c r="A193" s="7" t="s">
        <v>125</v>
      </c>
      <c r="B193" s="4"/>
      <c r="C193" s="119"/>
      <c r="D193" s="82"/>
    </row>
    <row r="194" spans="1:4" ht="18.95" customHeight="1">
      <c r="A194" s="7" t="s">
        <v>126</v>
      </c>
      <c r="B194" s="4"/>
      <c r="C194" s="119"/>
      <c r="D194" s="82"/>
    </row>
    <row r="195" spans="1:4" ht="18.95" customHeight="1">
      <c r="A195" s="4" t="s">
        <v>127</v>
      </c>
      <c r="B195" s="4"/>
      <c r="C195" s="113">
        <v>714840</v>
      </c>
      <c r="D195" s="82">
        <v>373333</v>
      </c>
    </row>
    <row r="196" spans="1:4" ht="18.95" customHeight="1">
      <c r="A196" s="4" t="s">
        <v>128</v>
      </c>
      <c r="B196" s="4"/>
      <c r="C196" s="132">
        <v>42000</v>
      </c>
      <c r="D196" s="79">
        <v>0</v>
      </c>
    </row>
    <row r="197" spans="1:4" ht="18.95" customHeight="1" thickBot="1">
      <c r="A197" s="29" t="s">
        <v>10</v>
      </c>
      <c r="B197" s="22"/>
      <c r="C197" s="99">
        <f>SUM(C195:C196)</f>
        <v>756840</v>
      </c>
      <c r="D197" s="99">
        <f t="shared" ref="D197" si="2">SUM(D195:D196)</f>
        <v>373333</v>
      </c>
    </row>
    <row r="198" spans="1:4" ht="18.95" customHeight="1" thickTop="1">
      <c r="A198" s="10"/>
      <c r="B198" s="10"/>
      <c r="C198" s="167"/>
      <c r="D198" s="110"/>
    </row>
    <row r="199" spans="1:4" ht="18.95" customHeight="1">
      <c r="A199" s="10"/>
      <c r="B199" s="10"/>
      <c r="C199" s="167"/>
      <c r="D199" s="110"/>
    </row>
    <row r="200" spans="1:4" ht="18.95" customHeight="1">
      <c r="A200" s="10"/>
      <c r="B200" s="10"/>
      <c r="C200" s="167"/>
      <c r="D200" s="110"/>
    </row>
    <row r="201" spans="1:4" ht="18.95" customHeight="1">
      <c r="A201" s="10"/>
      <c r="B201" s="10"/>
      <c r="C201" s="167"/>
      <c r="D201" s="110"/>
    </row>
    <row r="202" spans="1:4" ht="18.95" customHeight="1">
      <c r="A202" s="10"/>
      <c r="B202" s="10"/>
      <c r="C202" s="167"/>
      <c r="D202" s="110"/>
    </row>
    <row r="203" spans="1:4" ht="18.95" customHeight="1">
      <c r="A203" s="10"/>
      <c r="B203" s="10"/>
      <c r="C203" s="167"/>
      <c r="D203" s="110"/>
    </row>
    <row r="204" spans="1:4" ht="18.95" customHeight="1">
      <c r="A204" s="10"/>
      <c r="B204" s="10"/>
      <c r="C204" s="167"/>
      <c r="D204" s="110"/>
    </row>
    <row r="205" spans="1:4" ht="18.95" customHeight="1">
      <c r="A205" s="10"/>
      <c r="B205" s="10"/>
      <c r="C205" s="167"/>
      <c r="D205" s="110"/>
    </row>
    <row r="206" spans="1:4" ht="18.95" customHeight="1">
      <c r="A206" s="10"/>
      <c r="B206" s="10"/>
      <c r="C206" s="167"/>
      <c r="D206" s="110"/>
    </row>
    <row r="207" spans="1:4" ht="18.95" customHeight="1">
      <c r="A207" s="251">
        <v>6</v>
      </c>
      <c r="B207" s="251"/>
      <c r="C207" s="251"/>
      <c r="D207" s="251"/>
    </row>
    <row r="208" spans="1:4" ht="18.95" customHeight="1">
      <c r="A208" s="253" t="s">
        <v>2</v>
      </c>
      <c r="B208" s="253" t="s">
        <v>3</v>
      </c>
      <c r="C208" s="255" t="s">
        <v>4</v>
      </c>
      <c r="D208" s="257" t="s">
        <v>61</v>
      </c>
    </row>
    <row r="209" spans="1:5" ht="18.95" customHeight="1">
      <c r="A209" s="254"/>
      <c r="B209" s="254"/>
      <c r="C209" s="256"/>
      <c r="D209" s="258"/>
    </row>
    <row r="210" spans="1:5" ht="18.95" customHeight="1">
      <c r="A210" s="7" t="s">
        <v>129</v>
      </c>
      <c r="B210" s="8"/>
      <c r="C210" s="131"/>
      <c r="D210" s="81"/>
    </row>
    <row r="211" spans="1:5" ht="18.95" customHeight="1">
      <c r="A211" s="4" t="s">
        <v>77</v>
      </c>
      <c r="B211" s="8"/>
      <c r="C211" s="119">
        <v>256080</v>
      </c>
      <c r="D211" s="82">
        <v>143640</v>
      </c>
    </row>
    <row r="212" spans="1:5" ht="18.95" customHeight="1">
      <c r="A212" s="4" t="s">
        <v>78</v>
      </c>
      <c r="B212" s="8"/>
      <c r="C212" s="132">
        <v>44700</v>
      </c>
      <c r="D212" s="79">
        <v>21785</v>
      </c>
    </row>
    <row r="213" spans="1:5" ht="18.95" customHeight="1" thickBot="1">
      <c r="A213" s="17" t="s">
        <v>10</v>
      </c>
      <c r="B213" s="8"/>
      <c r="C213" s="99">
        <f>SUM(C211:C212)</f>
        <v>300780</v>
      </c>
      <c r="D213" s="99">
        <f t="shared" ref="D213" si="3">SUM(D211:D212)</f>
        <v>165425</v>
      </c>
    </row>
    <row r="214" spans="1:5" ht="18.95" customHeight="1" thickTop="1">
      <c r="A214" s="7" t="s">
        <v>79</v>
      </c>
      <c r="B214" s="8"/>
      <c r="C214" s="131"/>
      <c r="D214" s="81"/>
    </row>
    <row r="215" spans="1:5" ht="18.95" customHeight="1">
      <c r="A215" s="7" t="s">
        <v>80</v>
      </c>
      <c r="B215" s="8"/>
      <c r="C215" s="131"/>
      <c r="D215" s="81"/>
    </row>
    <row r="216" spans="1:5" ht="18.95" customHeight="1">
      <c r="A216" s="7" t="s">
        <v>81</v>
      </c>
      <c r="B216" s="13"/>
      <c r="C216" s="119"/>
      <c r="D216" s="82"/>
    </row>
    <row r="217" spans="1:5" ht="18.95" customHeight="1">
      <c r="A217" s="4" t="s">
        <v>82</v>
      </c>
      <c r="B217" s="4"/>
      <c r="C217" s="119">
        <v>60000</v>
      </c>
      <c r="D217" s="85">
        <v>0</v>
      </c>
    </row>
    <row r="218" spans="1:5" ht="18.95" customHeight="1">
      <c r="A218" s="4" t="s">
        <v>130</v>
      </c>
      <c r="B218" s="4"/>
      <c r="C218" s="119">
        <v>5000</v>
      </c>
      <c r="D218" s="85">
        <v>0</v>
      </c>
    </row>
    <row r="219" spans="1:5" ht="18.95" customHeight="1">
      <c r="A219" s="4" t="s">
        <v>131</v>
      </c>
      <c r="B219" s="6"/>
      <c r="C219" s="119">
        <v>100800</v>
      </c>
      <c r="D219" s="85">
        <v>49200</v>
      </c>
    </row>
    <row r="220" spans="1:5" ht="18.95" customHeight="1">
      <c r="A220" s="4" t="s">
        <v>132</v>
      </c>
      <c r="B220" s="4"/>
      <c r="C220" s="132">
        <v>12040</v>
      </c>
      <c r="D220" s="85">
        <v>4260</v>
      </c>
      <c r="E220" s="211"/>
    </row>
    <row r="221" spans="1:5" ht="18.95" customHeight="1" thickBot="1">
      <c r="A221" s="30" t="s">
        <v>10</v>
      </c>
      <c r="B221" s="4"/>
      <c r="C221" s="99">
        <f>SUM(C217:C220)</f>
        <v>177840</v>
      </c>
      <c r="D221" s="99">
        <f t="shared" ref="D221" si="4">SUM(D217:D220)</f>
        <v>53460</v>
      </c>
      <c r="E221" s="211"/>
    </row>
    <row r="222" spans="1:5" ht="18.95" customHeight="1" thickTop="1">
      <c r="A222" s="8" t="s">
        <v>23</v>
      </c>
      <c r="B222" s="6"/>
      <c r="C222" s="159" t="s">
        <v>23</v>
      </c>
      <c r="D222" s="112"/>
    </row>
    <row r="223" spans="1:5" ht="18.95" customHeight="1">
      <c r="A223" s="7" t="s">
        <v>87</v>
      </c>
      <c r="B223" s="6"/>
      <c r="C223" s="119" t="s">
        <v>23</v>
      </c>
      <c r="D223" s="113"/>
    </row>
    <row r="224" spans="1:5" ht="18.95" customHeight="1">
      <c r="A224" s="4" t="s">
        <v>133</v>
      </c>
      <c r="B224" s="4"/>
      <c r="C224" s="132">
        <v>10000</v>
      </c>
      <c r="D224" s="86">
        <v>0</v>
      </c>
      <c r="E224" s="32"/>
    </row>
    <row r="225" spans="1:5" ht="18.95" customHeight="1">
      <c r="A225" s="12" t="s">
        <v>134</v>
      </c>
      <c r="B225" s="4"/>
      <c r="C225" s="115"/>
      <c r="D225" s="85"/>
      <c r="E225" s="46"/>
    </row>
    <row r="226" spans="1:5" ht="18.95" customHeight="1">
      <c r="A226" s="31" t="s">
        <v>135</v>
      </c>
      <c r="B226" s="4"/>
      <c r="C226" s="168">
        <v>40000</v>
      </c>
      <c r="D226" s="114">
        <v>5500</v>
      </c>
    </row>
    <row r="227" spans="1:5" ht="18.95" customHeight="1">
      <c r="A227" s="4" t="s">
        <v>136</v>
      </c>
      <c r="B227" s="4"/>
      <c r="C227" s="111">
        <v>30000</v>
      </c>
      <c r="D227" s="111">
        <v>3600</v>
      </c>
      <c r="E227" s="32"/>
    </row>
    <row r="228" spans="1:5" ht="18.95" customHeight="1">
      <c r="A228" s="16" t="s">
        <v>137</v>
      </c>
      <c r="B228" s="13"/>
      <c r="C228" s="111">
        <v>100000</v>
      </c>
      <c r="D228" s="86">
        <v>0</v>
      </c>
      <c r="E228" s="32"/>
    </row>
    <row r="229" spans="1:5" ht="18.95" customHeight="1">
      <c r="A229" s="16" t="s">
        <v>263</v>
      </c>
      <c r="B229" s="13"/>
      <c r="C229" s="111">
        <v>30000</v>
      </c>
      <c r="D229" s="86">
        <v>20600</v>
      </c>
      <c r="E229" s="32"/>
    </row>
    <row r="230" spans="1:5" ht="18.95" customHeight="1">
      <c r="A230" s="4" t="s">
        <v>138</v>
      </c>
      <c r="B230" s="7"/>
      <c r="C230" s="132">
        <v>20000</v>
      </c>
      <c r="D230" s="86">
        <v>0</v>
      </c>
      <c r="E230" s="32"/>
    </row>
    <row r="231" spans="1:5" ht="18.95" customHeight="1" thickBot="1">
      <c r="A231" s="6" t="s">
        <v>10</v>
      </c>
      <c r="B231" s="7"/>
      <c r="C231" s="99">
        <f>SUM(C224:C230)</f>
        <v>230000</v>
      </c>
      <c r="D231" s="99">
        <f t="shared" ref="D231" si="5">SUM(D224:D230)</f>
        <v>29700</v>
      </c>
      <c r="E231" s="32"/>
    </row>
    <row r="232" spans="1:5" ht="18.95" customHeight="1" thickTop="1">
      <c r="A232" s="33" t="s">
        <v>99</v>
      </c>
      <c r="B232" s="24"/>
      <c r="C232" s="100"/>
      <c r="D232" s="81"/>
      <c r="E232" s="32"/>
    </row>
    <row r="233" spans="1:5" ht="18.95" customHeight="1">
      <c r="A233" s="4" t="s">
        <v>100</v>
      </c>
      <c r="B233" s="4"/>
      <c r="C233" s="119">
        <v>40000</v>
      </c>
      <c r="D233" s="82">
        <v>10477</v>
      </c>
      <c r="E233" s="32"/>
    </row>
    <row r="234" spans="1:5" ht="18.95" customHeight="1">
      <c r="A234" s="4" t="s">
        <v>139</v>
      </c>
      <c r="B234" s="4"/>
      <c r="C234" s="132">
        <v>30000</v>
      </c>
      <c r="D234" s="79">
        <v>24010</v>
      </c>
      <c r="E234" s="32"/>
    </row>
    <row r="235" spans="1:5" ht="18.95" customHeight="1" thickBot="1">
      <c r="A235" s="6" t="s">
        <v>10</v>
      </c>
      <c r="B235" s="4"/>
      <c r="C235" s="87">
        <f>SUM(C233:C234)</f>
        <v>70000</v>
      </c>
      <c r="D235" s="87">
        <f t="shared" ref="D235" si="6">SUM(D233:D234)</f>
        <v>34487</v>
      </c>
      <c r="E235" s="32"/>
    </row>
    <row r="236" spans="1:5" ht="18.95" customHeight="1" thickTop="1">
      <c r="A236" s="23" t="s">
        <v>140</v>
      </c>
      <c r="B236" s="24"/>
      <c r="C236" s="81"/>
      <c r="D236" s="81"/>
    </row>
    <row r="237" spans="1:5" ht="18.95" customHeight="1">
      <c r="A237" s="7" t="s">
        <v>112</v>
      </c>
      <c r="B237" s="4"/>
      <c r="C237" s="82"/>
      <c r="D237" s="82"/>
    </row>
    <row r="238" spans="1:5" ht="18.95" customHeight="1">
      <c r="A238" s="7" t="s">
        <v>140</v>
      </c>
      <c r="B238" s="4"/>
      <c r="C238" s="81"/>
      <c r="D238" s="81"/>
    </row>
    <row r="239" spans="1:5" ht="18.95" customHeight="1">
      <c r="A239" s="7" t="s">
        <v>112</v>
      </c>
      <c r="B239" s="4"/>
      <c r="C239" s="82"/>
      <c r="D239" s="82"/>
    </row>
    <row r="240" spans="1:5" ht="18.95" customHeight="1">
      <c r="A240" s="4" t="s">
        <v>141</v>
      </c>
      <c r="B240" s="6"/>
      <c r="C240" s="79"/>
      <c r="D240" s="79"/>
    </row>
    <row r="241" spans="1:6" ht="18.95" customHeight="1">
      <c r="A241" s="12" t="s">
        <v>267</v>
      </c>
      <c r="B241" s="4"/>
      <c r="C241" s="213">
        <v>36000</v>
      </c>
      <c r="D241" s="85">
        <v>23400</v>
      </c>
    </row>
    <row r="242" spans="1:6" ht="18.95" customHeight="1">
      <c r="A242" s="12" t="s">
        <v>264</v>
      </c>
      <c r="B242" s="8"/>
      <c r="C242" s="116"/>
      <c r="D242" s="116"/>
    </row>
    <row r="243" spans="1:6" ht="18.95" customHeight="1">
      <c r="A243" s="12" t="s">
        <v>265</v>
      </c>
      <c r="B243" s="8"/>
      <c r="C243" s="116">
        <v>23000</v>
      </c>
      <c r="D243" s="116">
        <v>23000</v>
      </c>
      <c r="F243" s="10"/>
    </row>
    <row r="244" spans="1:6" ht="18.95" customHeight="1">
      <c r="A244" s="12" t="s">
        <v>266</v>
      </c>
      <c r="B244" s="4"/>
      <c r="C244" s="171">
        <v>7600</v>
      </c>
      <c r="D244" s="117">
        <v>7600</v>
      </c>
    </row>
    <row r="245" spans="1:6" ht="18.95" customHeight="1" thickBot="1">
      <c r="A245" s="6" t="s">
        <v>10</v>
      </c>
      <c r="B245" s="4"/>
      <c r="C245" s="84">
        <f>SUM(C241:C244)</f>
        <v>66600</v>
      </c>
      <c r="D245" s="84">
        <f t="shared" ref="D245" si="7">SUM(D241:D244)</f>
        <v>54000</v>
      </c>
    </row>
    <row r="246" spans="1:6" s="36" customFormat="1" ht="18.95" customHeight="1" thickTop="1" thickBot="1">
      <c r="A246" s="34" t="s">
        <v>142</v>
      </c>
      <c r="B246" s="35"/>
      <c r="C246" s="107">
        <f>C197+C213+C221+C231+C235+C245</f>
        <v>1602060</v>
      </c>
      <c r="D246" s="107">
        <f>D197+D213+D221+D231+D235+D245</f>
        <v>710405</v>
      </c>
      <c r="E246" s="51"/>
    </row>
    <row r="247" spans="1:6" s="37" customFormat="1" ht="18.95" customHeight="1" thickTop="1" thickBot="1">
      <c r="A247" s="47" t="s">
        <v>143</v>
      </c>
      <c r="B247" s="48"/>
      <c r="C247" s="118">
        <f>C186+C191+C246</f>
        <v>8152040</v>
      </c>
      <c r="D247" s="118">
        <f>D186+D191+D246</f>
        <v>3576371.7199999997</v>
      </c>
      <c r="E247" s="58"/>
    </row>
    <row r="248" spans="1:6" ht="18.95" customHeight="1" thickTop="1">
      <c r="A248" s="251">
        <v>7</v>
      </c>
      <c r="B248" s="251"/>
      <c r="C248" s="251"/>
      <c r="D248" s="251"/>
    </row>
    <row r="249" spans="1:6" ht="18.95" customHeight="1">
      <c r="A249" s="253" t="s">
        <v>2</v>
      </c>
      <c r="B249" s="253" t="s">
        <v>3</v>
      </c>
      <c r="C249" s="255" t="s">
        <v>4</v>
      </c>
      <c r="D249" s="257" t="s">
        <v>61</v>
      </c>
    </row>
    <row r="250" spans="1:6" ht="18.95" customHeight="1">
      <c r="A250" s="254"/>
      <c r="B250" s="254"/>
      <c r="C250" s="256"/>
      <c r="D250" s="258"/>
    </row>
    <row r="251" spans="1:6" ht="18.95" customHeight="1">
      <c r="A251" s="38" t="s">
        <v>144</v>
      </c>
      <c r="B251" s="8"/>
      <c r="C251" s="172"/>
      <c r="D251" s="100"/>
    </row>
    <row r="252" spans="1:6" ht="18.95" customHeight="1">
      <c r="A252" s="7" t="s">
        <v>145</v>
      </c>
      <c r="B252" s="4"/>
      <c r="C252" s="173"/>
      <c r="D252" s="89"/>
    </row>
    <row r="253" spans="1:6" ht="18.95" customHeight="1">
      <c r="A253" s="7" t="s">
        <v>79</v>
      </c>
      <c r="B253" s="52"/>
      <c r="C253" s="174"/>
      <c r="D253" s="119"/>
    </row>
    <row r="254" spans="1:6" ht="18.95" customHeight="1">
      <c r="A254" s="11" t="s">
        <v>87</v>
      </c>
      <c r="B254" s="4"/>
      <c r="C254" s="120"/>
      <c r="D254" s="120"/>
    </row>
    <row r="255" spans="1:6" ht="18.95" customHeight="1">
      <c r="A255" s="4" t="s">
        <v>133</v>
      </c>
      <c r="B255" s="6"/>
      <c r="C255" s="131">
        <v>3000</v>
      </c>
      <c r="D255" s="106">
        <v>0</v>
      </c>
    </row>
    <row r="256" spans="1:6" ht="18.95" customHeight="1">
      <c r="A256" s="4" t="s">
        <v>146</v>
      </c>
      <c r="B256" s="6"/>
      <c r="C256" s="159"/>
      <c r="D256" s="121"/>
    </row>
    <row r="257" spans="1:5" ht="18.95" customHeight="1">
      <c r="A257" s="4" t="s">
        <v>268</v>
      </c>
      <c r="B257" s="4"/>
      <c r="C257" s="132">
        <v>100000</v>
      </c>
      <c r="D257" s="86">
        <v>0</v>
      </c>
    </row>
    <row r="258" spans="1:5" ht="18.95" customHeight="1" thickBot="1">
      <c r="A258" s="13" t="s">
        <v>10</v>
      </c>
      <c r="B258" s="8"/>
      <c r="C258" s="99">
        <f>SUM(C255:C257)</f>
        <v>103000</v>
      </c>
      <c r="D258" s="99">
        <f t="shared" ref="D258" si="8">SUM(D255:D257)</f>
        <v>0</v>
      </c>
    </row>
    <row r="259" spans="1:5" s="64" customFormat="1" ht="18.95" customHeight="1" thickTop="1">
      <c r="A259" s="11" t="s">
        <v>140</v>
      </c>
      <c r="B259" s="4"/>
      <c r="C259" s="172"/>
      <c r="D259" s="106"/>
    </row>
    <row r="260" spans="1:5" s="10" customFormat="1" ht="18.95" customHeight="1">
      <c r="A260" s="74" t="s">
        <v>112</v>
      </c>
      <c r="B260" s="68"/>
      <c r="C260" s="173"/>
      <c r="D260" s="121"/>
    </row>
    <row r="261" spans="1:5" ht="18.95" customHeight="1" thickBot="1">
      <c r="A261" s="72" t="s">
        <v>269</v>
      </c>
      <c r="B261" s="68"/>
      <c r="C261" s="175">
        <v>60000</v>
      </c>
      <c r="D261" s="122">
        <v>0</v>
      </c>
    </row>
    <row r="262" spans="1:5" ht="18.95" customHeight="1" thickTop="1" thickBot="1">
      <c r="A262" s="13" t="s">
        <v>10</v>
      </c>
      <c r="B262" s="8"/>
      <c r="C262" s="123">
        <f>SUM(C261)</f>
        <v>60000</v>
      </c>
      <c r="D262" s="123">
        <f t="shared" ref="D262" si="9">SUM(D261)</f>
        <v>0</v>
      </c>
    </row>
    <row r="263" spans="1:5" s="36" customFormat="1" ht="18.95" customHeight="1" thickTop="1" thickBot="1">
      <c r="A263" s="34" t="s">
        <v>147</v>
      </c>
      <c r="B263" s="35"/>
      <c r="C263" s="109">
        <f>C258+C262</f>
        <v>163000</v>
      </c>
      <c r="D263" s="109">
        <f t="shared" ref="D263" si="10">D258+D262</f>
        <v>0</v>
      </c>
      <c r="E263" s="51"/>
    </row>
    <row r="264" spans="1:5" s="37" customFormat="1" ht="18.95" customHeight="1" thickTop="1" thickBot="1">
      <c r="A264" s="39" t="s">
        <v>148</v>
      </c>
      <c r="B264" s="40"/>
      <c r="C264" s="124">
        <f>C263</f>
        <v>163000</v>
      </c>
      <c r="D264" s="124">
        <f t="shared" ref="D264" si="11">D263</f>
        <v>0</v>
      </c>
      <c r="E264" s="58"/>
    </row>
    <row r="265" spans="1:5" ht="18.95" customHeight="1" thickTop="1">
      <c r="A265" s="23" t="s">
        <v>149</v>
      </c>
      <c r="B265" s="24"/>
      <c r="C265" s="131"/>
      <c r="D265" s="125"/>
    </row>
    <row r="266" spans="1:5" ht="18.95" customHeight="1">
      <c r="A266" s="23" t="s">
        <v>150</v>
      </c>
      <c r="B266" s="4"/>
      <c r="C266" s="131"/>
      <c r="D266" s="81"/>
    </row>
    <row r="267" spans="1:5" ht="18.95" customHeight="1">
      <c r="A267" s="7" t="s">
        <v>64</v>
      </c>
      <c r="B267" s="4"/>
      <c r="C267" s="119"/>
      <c r="D267" s="82"/>
    </row>
    <row r="268" spans="1:5" ht="18.95" customHeight="1">
      <c r="A268" s="7" t="s">
        <v>126</v>
      </c>
      <c r="B268" s="4"/>
      <c r="C268" s="119" t="s">
        <v>23</v>
      </c>
      <c r="D268" s="82"/>
    </row>
    <row r="269" spans="1:5" ht="18.95" customHeight="1">
      <c r="A269" s="4" t="s">
        <v>127</v>
      </c>
      <c r="B269" s="6"/>
      <c r="C269" s="86">
        <v>280440</v>
      </c>
      <c r="D269" s="79">
        <v>145967</v>
      </c>
    </row>
    <row r="270" spans="1:5" ht="18.95" customHeight="1" thickBot="1">
      <c r="A270" s="6" t="s">
        <v>10</v>
      </c>
      <c r="B270" s="4"/>
      <c r="C270" s="99">
        <f>SUM(C269)</f>
        <v>280440</v>
      </c>
      <c r="D270" s="99">
        <f t="shared" ref="D270" si="12">SUM(D269)</f>
        <v>145967</v>
      </c>
    </row>
    <row r="271" spans="1:5" ht="18.95" customHeight="1" thickTop="1">
      <c r="A271" s="7" t="s">
        <v>129</v>
      </c>
      <c r="B271" s="4"/>
      <c r="C271" s="159"/>
      <c r="D271" s="89"/>
    </row>
    <row r="272" spans="1:5" ht="18.95" customHeight="1">
      <c r="A272" s="12" t="s">
        <v>77</v>
      </c>
      <c r="B272" s="4"/>
      <c r="C272" s="132">
        <f>10000+12620</f>
        <v>22620</v>
      </c>
      <c r="D272" s="126">
        <v>11350</v>
      </c>
    </row>
    <row r="273" spans="1:4" ht="18.95" customHeight="1" thickBot="1">
      <c r="A273" s="6" t="s">
        <v>10</v>
      </c>
      <c r="B273" s="4"/>
      <c r="C273" s="99">
        <f>SUM(C272:C272)</f>
        <v>22620</v>
      </c>
      <c r="D273" s="99">
        <f t="shared" ref="D273" si="13">SUM(D272:D272)</f>
        <v>11350</v>
      </c>
    </row>
    <row r="274" spans="1:4" ht="18.95" customHeight="1" thickTop="1">
      <c r="A274" s="23" t="s">
        <v>79</v>
      </c>
      <c r="B274" s="45"/>
      <c r="C274" s="131"/>
      <c r="D274" s="81"/>
    </row>
    <row r="275" spans="1:4" ht="18.95" customHeight="1">
      <c r="A275" s="7" t="s">
        <v>81</v>
      </c>
      <c r="B275" s="41"/>
      <c r="C275" s="86"/>
      <c r="D275" s="79"/>
    </row>
    <row r="276" spans="1:4" ht="18.95" customHeight="1">
      <c r="A276" s="4" t="s">
        <v>82</v>
      </c>
      <c r="B276" s="42"/>
      <c r="C276" s="86">
        <v>80000</v>
      </c>
      <c r="D276" s="86">
        <v>0</v>
      </c>
    </row>
    <row r="277" spans="1:4" ht="18.95" customHeight="1">
      <c r="A277" s="12" t="s">
        <v>151</v>
      </c>
      <c r="B277" s="4"/>
      <c r="C277" s="85">
        <v>2000</v>
      </c>
      <c r="D277" s="85">
        <v>0</v>
      </c>
    </row>
    <row r="278" spans="1:4" ht="18.95" customHeight="1">
      <c r="A278" s="4" t="s">
        <v>131</v>
      </c>
      <c r="B278" s="4"/>
      <c r="C278" s="159">
        <v>36000</v>
      </c>
      <c r="D278" s="121">
        <v>18000</v>
      </c>
    </row>
    <row r="279" spans="1:4" ht="18.95" customHeight="1" thickBot="1">
      <c r="A279" s="6" t="s">
        <v>10</v>
      </c>
      <c r="B279" s="4"/>
      <c r="C279" s="99">
        <f>SUM(C276:C278)</f>
        <v>118000</v>
      </c>
      <c r="D279" s="99">
        <f t="shared" ref="D279" si="14">SUM(D276:D278)</f>
        <v>18000</v>
      </c>
    </row>
    <row r="280" spans="1:4" ht="18.95" customHeight="1" thickTop="1">
      <c r="A280" s="23" t="s">
        <v>87</v>
      </c>
      <c r="B280" s="24"/>
      <c r="C280" s="172"/>
      <c r="D280" s="120"/>
    </row>
    <row r="281" spans="1:4" ht="18.95" customHeight="1">
      <c r="A281" s="4" t="s">
        <v>133</v>
      </c>
      <c r="B281" s="4"/>
      <c r="C281" s="131">
        <v>5000</v>
      </c>
      <c r="D281" s="106">
        <v>0</v>
      </c>
    </row>
    <row r="282" spans="1:4" ht="18.95" customHeight="1">
      <c r="A282" s="4" t="s">
        <v>152</v>
      </c>
      <c r="B282" s="6"/>
      <c r="C282" s="119"/>
      <c r="D282" s="113"/>
    </row>
    <row r="283" spans="1:4" ht="18.95" customHeight="1">
      <c r="A283" s="4" t="s">
        <v>153</v>
      </c>
      <c r="B283" s="4"/>
      <c r="C283" s="119">
        <v>40000</v>
      </c>
      <c r="D283" s="85">
        <v>22700</v>
      </c>
    </row>
    <row r="284" spans="1:4" ht="18.95" customHeight="1">
      <c r="A284" s="4" t="s">
        <v>154</v>
      </c>
      <c r="B284" s="4"/>
      <c r="C284" s="132">
        <v>50000</v>
      </c>
      <c r="D284" s="121">
        <v>20080</v>
      </c>
    </row>
    <row r="285" spans="1:4" ht="18.95" customHeight="1">
      <c r="A285" s="6" t="s">
        <v>10</v>
      </c>
      <c r="B285" s="4"/>
      <c r="C285" s="127">
        <f>SUM(C281:C284)</f>
        <v>95000</v>
      </c>
      <c r="D285" s="127">
        <f>SUM(D281:D284)</f>
        <v>42780</v>
      </c>
    </row>
    <row r="286" spans="1:4" ht="18.95" customHeight="1" thickBot="1">
      <c r="A286" s="62" t="s">
        <v>155</v>
      </c>
      <c r="B286" s="63"/>
      <c r="C286" s="128">
        <f>C270+C273+C279+C285</f>
        <v>516060</v>
      </c>
      <c r="D286" s="128">
        <f>D270+D273+D279+D285</f>
        <v>218097</v>
      </c>
    </row>
    <row r="287" spans="1:4" ht="18.95" customHeight="1" thickTop="1">
      <c r="A287" s="200"/>
      <c r="B287" s="51"/>
      <c r="C287" s="201"/>
      <c r="D287" s="201"/>
    </row>
    <row r="288" spans="1:4" ht="18.95" customHeight="1">
      <c r="A288" s="10"/>
      <c r="B288" s="10"/>
      <c r="C288" s="167"/>
      <c r="D288" s="129"/>
    </row>
    <row r="289" spans="1:4" ht="18.95" customHeight="1">
      <c r="A289" s="251">
        <v>8</v>
      </c>
      <c r="B289" s="251"/>
      <c r="C289" s="251"/>
      <c r="D289" s="251"/>
    </row>
    <row r="290" spans="1:4" ht="18.95" customHeight="1">
      <c r="A290" s="253" t="s">
        <v>2</v>
      </c>
      <c r="B290" s="253" t="s">
        <v>3</v>
      </c>
      <c r="C290" s="255" t="s">
        <v>4</v>
      </c>
      <c r="D290" s="257" t="s">
        <v>61</v>
      </c>
    </row>
    <row r="291" spans="1:4" ht="18.95" customHeight="1">
      <c r="A291" s="254"/>
      <c r="B291" s="254"/>
      <c r="C291" s="256"/>
      <c r="D291" s="258"/>
    </row>
    <row r="292" spans="1:4" ht="18.95" customHeight="1">
      <c r="A292" s="7" t="s">
        <v>156</v>
      </c>
      <c r="B292" s="6"/>
      <c r="C292" s="172"/>
      <c r="D292" s="100"/>
    </row>
    <row r="293" spans="1:4" ht="18.95" customHeight="1">
      <c r="A293" s="23" t="s">
        <v>79</v>
      </c>
      <c r="B293" s="24"/>
      <c r="C293" s="131"/>
      <c r="D293" s="81"/>
    </row>
    <row r="294" spans="1:4" ht="18.95" customHeight="1">
      <c r="A294" s="7" t="s">
        <v>87</v>
      </c>
      <c r="B294" s="4"/>
      <c r="C294" s="119"/>
      <c r="D294" s="82"/>
    </row>
    <row r="295" spans="1:4" ht="18.95" customHeight="1">
      <c r="A295" s="7" t="s">
        <v>157</v>
      </c>
      <c r="B295" s="4"/>
      <c r="C295" s="119"/>
      <c r="D295" s="82"/>
    </row>
    <row r="296" spans="1:4" ht="18.95" customHeight="1">
      <c r="A296" s="4" t="s">
        <v>158</v>
      </c>
      <c r="B296" s="4"/>
      <c r="C296" s="119">
        <v>100000</v>
      </c>
      <c r="D296" s="82">
        <v>99840</v>
      </c>
    </row>
    <row r="297" spans="1:4" ht="18.95" customHeight="1">
      <c r="A297" s="8" t="s">
        <v>159</v>
      </c>
      <c r="B297" s="6"/>
      <c r="C297" s="132"/>
      <c r="D297" s="79"/>
    </row>
    <row r="298" spans="1:4" ht="18.95" customHeight="1">
      <c r="A298" s="12" t="s">
        <v>160</v>
      </c>
      <c r="B298" s="4"/>
      <c r="C298" s="85">
        <v>8000</v>
      </c>
      <c r="D298" s="82">
        <v>0</v>
      </c>
    </row>
    <row r="299" spans="1:4" ht="18.95" customHeight="1">
      <c r="A299" s="44" t="s">
        <v>161</v>
      </c>
      <c r="B299" s="24"/>
      <c r="C299" s="121">
        <v>324800</v>
      </c>
      <c r="D299" s="89">
        <v>116000</v>
      </c>
    </row>
    <row r="300" spans="1:4" ht="18.95" customHeight="1" thickBot="1">
      <c r="A300" s="45" t="s">
        <v>10</v>
      </c>
      <c r="B300" s="4"/>
      <c r="C300" s="87">
        <f>SUM(C296:C299)</f>
        <v>432800</v>
      </c>
      <c r="D300" s="87">
        <f t="shared" ref="D300" si="15">SUM(D296:D299)</f>
        <v>215840</v>
      </c>
    </row>
    <row r="301" spans="1:4" ht="18.95" customHeight="1" thickTop="1">
      <c r="A301" s="11" t="s">
        <v>99</v>
      </c>
      <c r="B301" s="4"/>
      <c r="C301" s="106"/>
      <c r="D301" s="81"/>
    </row>
    <row r="302" spans="1:4" ht="18.95" customHeight="1">
      <c r="A302" s="16" t="s">
        <v>162</v>
      </c>
      <c r="B302" s="4"/>
      <c r="C302" s="86">
        <v>744370</v>
      </c>
      <c r="D302" s="86">
        <v>0</v>
      </c>
    </row>
    <row r="303" spans="1:4" s="64" customFormat="1" ht="18.95" customHeight="1" thickBot="1">
      <c r="A303" s="41" t="s">
        <v>10</v>
      </c>
      <c r="B303" s="8"/>
      <c r="C303" s="130">
        <f>SUM(C302)</f>
        <v>744370</v>
      </c>
      <c r="D303" s="130">
        <f t="shared" ref="D303" si="16">SUM(D302)</f>
        <v>0</v>
      </c>
    </row>
    <row r="304" spans="1:4" s="64" customFormat="1" ht="18.95" customHeight="1" thickTop="1">
      <c r="A304" s="74" t="s">
        <v>140</v>
      </c>
      <c r="B304" s="3"/>
      <c r="C304" s="131"/>
      <c r="D304" s="131"/>
    </row>
    <row r="305" spans="1:4" s="64" customFormat="1" ht="18.95" customHeight="1">
      <c r="A305" s="74" t="s">
        <v>112</v>
      </c>
      <c r="B305" s="4"/>
      <c r="C305" s="119"/>
      <c r="D305" s="119"/>
    </row>
    <row r="306" spans="1:4" s="64" customFormat="1" ht="18.95" customHeight="1">
      <c r="A306" s="74" t="s">
        <v>270</v>
      </c>
      <c r="B306" s="4"/>
      <c r="C306" s="119"/>
      <c r="D306" s="119"/>
    </row>
    <row r="307" spans="1:4" s="64" customFormat="1" ht="18.95" customHeight="1">
      <c r="A307" s="75" t="s">
        <v>297</v>
      </c>
      <c r="B307" s="4"/>
      <c r="C307" s="176">
        <v>15000</v>
      </c>
      <c r="D307" s="119">
        <v>0</v>
      </c>
    </row>
    <row r="308" spans="1:4" s="64" customFormat="1" ht="18.95" customHeight="1">
      <c r="A308" s="75" t="s">
        <v>296</v>
      </c>
      <c r="B308" s="4"/>
      <c r="C308" s="176">
        <v>3500</v>
      </c>
      <c r="D308" s="119">
        <v>0</v>
      </c>
    </row>
    <row r="309" spans="1:4" s="64" customFormat="1" ht="18.95" customHeight="1">
      <c r="A309" s="75" t="s">
        <v>295</v>
      </c>
      <c r="B309" s="4"/>
      <c r="C309" s="176">
        <v>3500</v>
      </c>
      <c r="D309" s="119">
        <v>0</v>
      </c>
    </row>
    <row r="310" spans="1:4" s="64" customFormat="1" ht="18.95" customHeight="1">
      <c r="A310" s="75" t="s">
        <v>294</v>
      </c>
      <c r="B310" s="4"/>
      <c r="C310" s="176">
        <v>11000</v>
      </c>
      <c r="D310" s="119">
        <v>0</v>
      </c>
    </row>
    <row r="311" spans="1:4" s="64" customFormat="1" ht="18.95" customHeight="1">
      <c r="A311" s="75" t="s">
        <v>293</v>
      </c>
      <c r="B311" s="4"/>
      <c r="C311" s="176">
        <v>22000</v>
      </c>
      <c r="D311" s="119">
        <v>0</v>
      </c>
    </row>
    <row r="312" spans="1:4" s="64" customFormat="1" ht="18.95" customHeight="1">
      <c r="A312" s="75" t="s">
        <v>298</v>
      </c>
      <c r="B312" s="4"/>
      <c r="C312" s="176">
        <v>35000</v>
      </c>
      <c r="D312" s="119">
        <v>0</v>
      </c>
    </row>
    <row r="313" spans="1:4" s="64" customFormat="1" ht="18.95" customHeight="1">
      <c r="A313" s="75" t="s">
        <v>299</v>
      </c>
      <c r="B313" s="4"/>
      <c r="C313" s="177">
        <v>4500</v>
      </c>
      <c r="D313" s="132">
        <v>0</v>
      </c>
    </row>
    <row r="314" spans="1:4" s="64" customFormat="1" ht="18.95" customHeight="1" thickBot="1">
      <c r="A314" s="41" t="s">
        <v>10</v>
      </c>
      <c r="B314" s="4"/>
      <c r="C314" s="133">
        <f>SUM(C307:C313)</f>
        <v>94500</v>
      </c>
      <c r="D314" s="133">
        <f t="shared" ref="D314" si="17">SUM(D307:D313)</f>
        <v>0</v>
      </c>
    </row>
    <row r="315" spans="1:4" s="64" customFormat="1" ht="18.95" customHeight="1" thickTop="1">
      <c r="A315" s="7" t="s">
        <v>163</v>
      </c>
      <c r="B315" s="4"/>
      <c r="C315" s="131"/>
      <c r="D315" s="125"/>
    </row>
    <row r="316" spans="1:4" s="64" customFormat="1" ht="18.95" customHeight="1">
      <c r="A316" s="23" t="s">
        <v>115</v>
      </c>
      <c r="B316" s="6"/>
      <c r="C316" s="131"/>
      <c r="D316" s="81"/>
    </row>
    <row r="317" spans="1:4" s="64" customFormat="1" ht="18.95" customHeight="1">
      <c r="A317" s="7" t="s">
        <v>164</v>
      </c>
      <c r="B317" s="38"/>
      <c r="C317" s="119"/>
      <c r="D317" s="82"/>
    </row>
    <row r="318" spans="1:4" s="64" customFormat="1" ht="18.95" customHeight="1">
      <c r="A318" s="7" t="s">
        <v>165</v>
      </c>
      <c r="B318" s="38"/>
      <c r="C318" s="119"/>
      <c r="D318" s="82"/>
    </row>
    <row r="319" spans="1:4" s="64" customFormat="1" ht="18.95" customHeight="1">
      <c r="A319" s="4" t="s">
        <v>166</v>
      </c>
      <c r="B319" s="4"/>
      <c r="C319" s="85">
        <v>9248</v>
      </c>
      <c r="D319" s="85">
        <v>0</v>
      </c>
    </row>
    <row r="320" spans="1:4" s="64" customFormat="1" ht="18.95" customHeight="1">
      <c r="A320" s="4" t="s">
        <v>167</v>
      </c>
      <c r="B320" s="4"/>
      <c r="C320" s="119">
        <v>18360</v>
      </c>
      <c r="D320" s="85">
        <v>0</v>
      </c>
    </row>
    <row r="321" spans="1:7" s="64" customFormat="1" ht="18.95" customHeight="1">
      <c r="A321" s="4" t="s">
        <v>168</v>
      </c>
      <c r="B321" s="4"/>
      <c r="C321" s="132">
        <v>18580</v>
      </c>
      <c r="D321" s="86">
        <v>0</v>
      </c>
    </row>
    <row r="322" spans="1:7" s="64" customFormat="1" ht="18.95" customHeight="1">
      <c r="A322" s="12" t="s">
        <v>169</v>
      </c>
      <c r="B322" s="4"/>
      <c r="C322" s="85">
        <v>16900</v>
      </c>
      <c r="D322" s="115">
        <v>0</v>
      </c>
    </row>
    <row r="323" spans="1:7" s="64" customFormat="1" ht="18.95" customHeight="1">
      <c r="A323" s="7" t="s">
        <v>170</v>
      </c>
      <c r="B323" s="4"/>
      <c r="C323" s="131"/>
      <c r="D323" s="106"/>
    </row>
    <row r="324" spans="1:7" s="64" customFormat="1" ht="18.95" customHeight="1">
      <c r="A324" s="4" t="s">
        <v>171</v>
      </c>
      <c r="B324" s="4"/>
      <c r="C324" s="119">
        <v>17752</v>
      </c>
      <c r="D324" s="85">
        <v>0</v>
      </c>
    </row>
    <row r="325" spans="1:7" s="64" customFormat="1" ht="18.95" customHeight="1">
      <c r="A325" s="4" t="s">
        <v>172</v>
      </c>
      <c r="B325" s="4"/>
      <c r="C325" s="132">
        <v>51920</v>
      </c>
      <c r="D325" s="86">
        <v>0</v>
      </c>
    </row>
    <row r="326" spans="1:7" s="64" customFormat="1" ht="18.95" customHeight="1">
      <c r="A326" s="12" t="s">
        <v>173</v>
      </c>
      <c r="B326" s="4"/>
      <c r="C326" s="85">
        <v>32780</v>
      </c>
      <c r="D326" s="85">
        <v>0</v>
      </c>
    </row>
    <row r="327" spans="1:7" s="64" customFormat="1" ht="18.95" customHeight="1">
      <c r="A327" s="22" t="s">
        <v>174</v>
      </c>
      <c r="B327" s="22"/>
      <c r="C327" s="178">
        <v>19340</v>
      </c>
      <c r="D327" s="134">
        <v>0</v>
      </c>
    </row>
    <row r="328" spans="1:7" s="64" customFormat="1" ht="18.95" customHeight="1">
      <c r="A328" s="69"/>
      <c r="B328" s="69"/>
      <c r="C328" s="202"/>
      <c r="D328" s="203"/>
    </row>
    <row r="329" spans="1:7" s="64" customFormat="1" ht="18.95" customHeight="1">
      <c r="A329" s="69"/>
      <c r="B329" s="69"/>
      <c r="C329" s="202"/>
      <c r="D329" s="203"/>
    </row>
    <row r="330" spans="1:7" s="49" customFormat="1" ht="18.95" customHeight="1">
      <c r="A330" s="262">
        <v>9</v>
      </c>
      <c r="B330" s="262"/>
      <c r="C330" s="262"/>
      <c r="D330" s="262"/>
    </row>
    <row r="331" spans="1:7" ht="18.95" customHeight="1">
      <c r="A331" s="253" t="s">
        <v>2</v>
      </c>
      <c r="B331" s="253" t="s">
        <v>3</v>
      </c>
      <c r="C331" s="255" t="s">
        <v>4</v>
      </c>
      <c r="D331" s="257" t="s">
        <v>61</v>
      </c>
    </row>
    <row r="332" spans="1:7" ht="18.95" customHeight="1">
      <c r="A332" s="254"/>
      <c r="B332" s="254"/>
      <c r="C332" s="256"/>
      <c r="D332" s="258"/>
      <c r="G332" s="64"/>
    </row>
    <row r="333" spans="1:7" ht="18.95" customHeight="1">
      <c r="A333" s="7" t="s">
        <v>175</v>
      </c>
      <c r="B333" s="4"/>
      <c r="C333" s="119"/>
      <c r="D333" s="85"/>
    </row>
    <row r="334" spans="1:7" ht="18.95" customHeight="1">
      <c r="A334" s="4" t="s">
        <v>176</v>
      </c>
      <c r="B334" s="4"/>
      <c r="C334" s="119">
        <v>368000</v>
      </c>
      <c r="D334" s="85">
        <v>184000</v>
      </c>
    </row>
    <row r="335" spans="1:7" ht="18.95" customHeight="1">
      <c r="A335" s="4" t="s">
        <v>177</v>
      </c>
      <c r="B335" s="6"/>
      <c r="C335" s="132">
        <v>496000</v>
      </c>
      <c r="D335" s="85">
        <v>248000</v>
      </c>
    </row>
    <row r="336" spans="1:7" ht="18.95" customHeight="1">
      <c r="A336" s="12" t="s">
        <v>178</v>
      </c>
      <c r="B336" s="4"/>
      <c r="C336" s="179">
        <v>224000</v>
      </c>
      <c r="D336" s="85">
        <v>112000</v>
      </c>
    </row>
    <row r="337" spans="1:5" ht="18.95" customHeight="1">
      <c r="A337" s="4" t="s">
        <v>179</v>
      </c>
      <c r="B337" s="4"/>
      <c r="C337" s="180">
        <v>216000</v>
      </c>
      <c r="D337" s="85">
        <v>108000</v>
      </c>
    </row>
    <row r="338" spans="1:5" ht="18.95" customHeight="1">
      <c r="A338" s="7" t="s">
        <v>180</v>
      </c>
      <c r="B338" s="8"/>
      <c r="C338" s="181">
        <v>80000</v>
      </c>
      <c r="D338" s="86">
        <v>0</v>
      </c>
    </row>
    <row r="339" spans="1:5" ht="18.95" customHeight="1" thickBot="1">
      <c r="A339" s="13" t="s">
        <v>10</v>
      </c>
      <c r="B339" s="8"/>
      <c r="C339" s="182">
        <f>C338+C337+C336+C335+C334+C327+C326+C325+C322+C321+C320+C319+C324</f>
        <v>1568880</v>
      </c>
      <c r="D339" s="135">
        <f>D338+D337+D336+D335+D334+D327+D326+D325+D322+D321+D320+D319+D324</f>
        <v>652000</v>
      </c>
    </row>
    <row r="340" spans="1:5" ht="18.95" customHeight="1" thickTop="1" thickBot="1">
      <c r="A340" s="34" t="s">
        <v>181</v>
      </c>
      <c r="B340" s="35"/>
      <c r="C340" s="183">
        <f>C300+C303+C314+C339</f>
        <v>2840550</v>
      </c>
      <c r="D340" s="136">
        <f>D300+D303+D314+D339</f>
        <v>867840</v>
      </c>
    </row>
    <row r="341" spans="1:5" ht="18.95" customHeight="1" thickTop="1" thickBot="1">
      <c r="A341" s="39" t="s">
        <v>182</v>
      </c>
      <c r="B341" s="39"/>
      <c r="C341" s="184">
        <f>C286+C340</f>
        <v>3356610</v>
      </c>
      <c r="D341" s="137">
        <f>D286+D340</f>
        <v>1085937</v>
      </c>
    </row>
    <row r="342" spans="1:5" ht="18.95" customHeight="1" thickTop="1">
      <c r="A342" s="67" t="s">
        <v>271</v>
      </c>
      <c r="B342" s="39"/>
      <c r="C342" s="185"/>
      <c r="D342" s="138"/>
    </row>
    <row r="343" spans="1:5" ht="18.95" customHeight="1">
      <c r="A343" s="67" t="s">
        <v>272</v>
      </c>
      <c r="B343" s="55"/>
      <c r="C343" s="186"/>
      <c r="D343" s="139"/>
    </row>
    <row r="344" spans="1:5" ht="18.95" customHeight="1">
      <c r="A344" s="7" t="s">
        <v>183</v>
      </c>
      <c r="B344" s="4"/>
      <c r="C344" s="119"/>
      <c r="D344" s="82"/>
    </row>
    <row r="345" spans="1:5" ht="18.95" customHeight="1">
      <c r="A345" s="4" t="s">
        <v>184</v>
      </c>
      <c r="B345" s="4"/>
      <c r="C345" s="132">
        <v>75000</v>
      </c>
      <c r="D345" s="86">
        <v>0</v>
      </c>
    </row>
    <row r="346" spans="1:5" s="36" customFormat="1" ht="18.95" customHeight="1" thickBot="1">
      <c r="A346" s="11" t="s">
        <v>10</v>
      </c>
      <c r="B346" s="7"/>
      <c r="C346" s="99">
        <f>SUM(C345)</f>
        <v>75000</v>
      </c>
      <c r="D346" s="99">
        <f t="shared" ref="D346" si="18">SUM(D345)</f>
        <v>0</v>
      </c>
      <c r="E346" s="51"/>
    </row>
    <row r="347" spans="1:5" s="37" customFormat="1" ht="18.95" customHeight="1" thickTop="1" thickBot="1">
      <c r="A347" s="25" t="s">
        <v>185</v>
      </c>
      <c r="B347" s="43"/>
      <c r="C347" s="109">
        <f>C346</f>
        <v>75000</v>
      </c>
      <c r="D347" s="109">
        <f t="shared" ref="D347:D348" si="19">D346</f>
        <v>0</v>
      </c>
      <c r="E347" s="58"/>
    </row>
    <row r="348" spans="1:5" ht="18.95" customHeight="1" thickTop="1" thickBot="1">
      <c r="A348" s="39" t="s">
        <v>186</v>
      </c>
      <c r="B348" s="40"/>
      <c r="C348" s="124">
        <f>C347</f>
        <v>75000</v>
      </c>
      <c r="D348" s="124">
        <f t="shared" si="19"/>
        <v>0</v>
      </c>
    </row>
    <row r="349" spans="1:5" ht="18.95" customHeight="1" thickTop="1">
      <c r="A349" s="7" t="s">
        <v>187</v>
      </c>
      <c r="B349" s="4"/>
      <c r="C349" s="131"/>
      <c r="D349" s="81"/>
    </row>
    <row r="350" spans="1:5" ht="18.95" customHeight="1">
      <c r="A350" s="7" t="s">
        <v>188</v>
      </c>
      <c r="B350" s="4"/>
      <c r="C350" s="132"/>
      <c r="D350" s="79"/>
    </row>
    <row r="351" spans="1:5" ht="18.95" customHeight="1">
      <c r="A351" s="11" t="s">
        <v>64</v>
      </c>
      <c r="B351" s="4"/>
      <c r="C351" s="187"/>
      <c r="D351" s="140"/>
    </row>
    <row r="352" spans="1:5" ht="18.95" customHeight="1">
      <c r="A352" s="7" t="s">
        <v>126</v>
      </c>
      <c r="B352" s="4"/>
      <c r="C352" s="188"/>
      <c r="D352" s="141"/>
    </row>
    <row r="353" spans="1:4" ht="18.95" customHeight="1">
      <c r="A353" s="4" t="s">
        <v>127</v>
      </c>
      <c r="B353" s="4"/>
      <c r="C353" s="132">
        <v>249000</v>
      </c>
      <c r="D353" s="79">
        <v>127380</v>
      </c>
    </row>
    <row r="354" spans="1:4" ht="18.95" customHeight="1" thickBot="1">
      <c r="A354" s="6" t="s">
        <v>10</v>
      </c>
      <c r="B354" s="4"/>
      <c r="C354" s="80">
        <f>SUM(C353:C353)</f>
        <v>249000</v>
      </c>
      <c r="D354" s="80">
        <f t="shared" ref="D354" si="20">SUM(D353:D353)</f>
        <v>127380</v>
      </c>
    </row>
    <row r="355" spans="1:4" ht="18.95" customHeight="1" thickTop="1">
      <c r="A355" s="7" t="s">
        <v>79</v>
      </c>
      <c r="B355" s="4"/>
      <c r="C355" s="131"/>
      <c r="D355" s="81"/>
    </row>
    <row r="356" spans="1:4" ht="18.95" customHeight="1">
      <c r="A356" s="7" t="s">
        <v>81</v>
      </c>
      <c r="B356" s="4"/>
      <c r="C356" s="119"/>
      <c r="D356" s="82"/>
    </row>
    <row r="357" spans="1:4" ht="18.95" customHeight="1">
      <c r="A357" s="4" t="s">
        <v>82</v>
      </c>
      <c r="B357" s="4"/>
      <c r="C357" s="119">
        <v>20000</v>
      </c>
      <c r="D357" s="82">
        <v>0</v>
      </c>
    </row>
    <row r="358" spans="1:4" ht="18.95" customHeight="1">
      <c r="A358" s="4" t="s">
        <v>151</v>
      </c>
      <c r="B358" s="4"/>
      <c r="C358" s="119">
        <v>1000</v>
      </c>
      <c r="D358" s="82">
        <v>0</v>
      </c>
    </row>
    <row r="359" spans="1:4" ht="18.95" customHeight="1">
      <c r="A359" s="4" t="s">
        <v>131</v>
      </c>
      <c r="B359" s="4"/>
      <c r="C359" s="119">
        <v>36000</v>
      </c>
      <c r="D359" s="82">
        <v>18000</v>
      </c>
    </row>
    <row r="360" spans="1:4" ht="18.95" customHeight="1">
      <c r="A360" s="4" t="s">
        <v>132</v>
      </c>
      <c r="B360" s="4"/>
      <c r="C360" s="132">
        <v>4290</v>
      </c>
      <c r="D360" s="82">
        <v>600</v>
      </c>
    </row>
    <row r="361" spans="1:4" ht="18.95" customHeight="1" thickBot="1">
      <c r="A361" s="6" t="s">
        <v>10</v>
      </c>
      <c r="B361" s="4"/>
      <c r="C361" s="80">
        <f>SUM(C357:C360)</f>
        <v>61290</v>
      </c>
      <c r="D361" s="80">
        <f t="shared" ref="D361" si="21">SUM(D357:D360)</f>
        <v>18600</v>
      </c>
    </row>
    <row r="362" spans="1:4" ht="18.95" customHeight="1" thickTop="1">
      <c r="A362" s="38" t="s">
        <v>87</v>
      </c>
      <c r="B362" s="4"/>
      <c r="C362" s="131"/>
      <c r="D362" s="142"/>
    </row>
    <row r="363" spans="1:4" ht="18.95" customHeight="1">
      <c r="A363" s="11" t="s">
        <v>157</v>
      </c>
      <c r="B363" s="4"/>
      <c r="C363" s="115"/>
      <c r="D363" s="140"/>
    </row>
    <row r="364" spans="1:4" ht="18.95" customHeight="1">
      <c r="A364" s="24" t="s">
        <v>189</v>
      </c>
      <c r="C364" s="131">
        <v>15000</v>
      </c>
      <c r="D364" s="106">
        <v>4200</v>
      </c>
    </row>
    <row r="365" spans="1:4" ht="18.95" customHeight="1">
      <c r="A365" s="8" t="s">
        <v>190</v>
      </c>
      <c r="B365" s="8"/>
      <c r="C365" s="189">
        <v>15000</v>
      </c>
      <c r="D365" s="86">
        <v>4680</v>
      </c>
    </row>
    <row r="366" spans="1:4" ht="18.95" customHeight="1" thickBot="1">
      <c r="A366" s="13" t="s">
        <v>10</v>
      </c>
      <c r="B366" s="8"/>
      <c r="C366" s="80">
        <f>SUM(C362:C365)</f>
        <v>30000</v>
      </c>
      <c r="D366" s="80">
        <f t="shared" ref="D366" si="22">SUM(D362:D365)</f>
        <v>8880</v>
      </c>
    </row>
    <row r="367" spans="1:4" ht="18.95" customHeight="1" thickTop="1" thickBot="1">
      <c r="A367" s="34" t="s">
        <v>191</v>
      </c>
      <c r="B367" s="35"/>
      <c r="C367" s="143">
        <f>C354+C361+C366</f>
        <v>340290</v>
      </c>
      <c r="D367" s="143">
        <f t="shared" ref="D367" si="23">D354+D361+D366</f>
        <v>154860</v>
      </c>
    </row>
    <row r="368" spans="1:4" ht="18.95" customHeight="1" thickTop="1">
      <c r="A368" s="47" t="s">
        <v>192</v>
      </c>
      <c r="B368" s="48"/>
      <c r="C368" s="205">
        <f>C367</f>
        <v>340290</v>
      </c>
      <c r="D368" s="205">
        <f t="shared" ref="D368" si="24">D367</f>
        <v>154860</v>
      </c>
    </row>
    <row r="369" spans="1:4" ht="18.95" customHeight="1">
      <c r="A369" s="71"/>
      <c r="B369" s="58"/>
      <c r="C369" s="204"/>
      <c r="D369" s="204"/>
    </row>
    <row r="370" spans="1:4" ht="18.95" customHeight="1">
      <c r="A370" s="71"/>
      <c r="B370" s="58"/>
      <c r="C370" s="204"/>
      <c r="D370" s="204"/>
    </row>
    <row r="371" spans="1:4" ht="18.95" customHeight="1">
      <c r="A371" s="251">
        <v>10</v>
      </c>
      <c r="B371" s="251"/>
      <c r="C371" s="251"/>
      <c r="D371" s="251"/>
    </row>
    <row r="372" spans="1:4" ht="18.95" customHeight="1">
      <c r="A372" s="253" t="s">
        <v>2</v>
      </c>
      <c r="B372" s="253" t="s">
        <v>3</v>
      </c>
      <c r="C372" s="255" t="s">
        <v>4</v>
      </c>
      <c r="D372" s="257" t="s">
        <v>61</v>
      </c>
    </row>
    <row r="373" spans="1:4" ht="18.95" customHeight="1">
      <c r="A373" s="254"/>
      <c r="B373" s="254"/>
      <c r="C373" s="256"/>
      <c r="D373" s="258"/>
    </row>
    <row r="374" spans="1:4" ht="18.95" customHeight="1">
      <c r="A374" s="11" t="s">
        <v>193</v>
      </c>
      <c r="B374" s="4"/>
      <c r="C374" s="120"/>
      <c r="D374" s="100"/>
    </row>
    <row r="375" spans="1:4" ht="18.95" customHeight="1">
      <c r="A375" s="11" t="s">
        <v>194</v>
      </c>
      <c r="B375" s="4"/>
      <c r="C375" s="115"/>
      <c r="D375" s="140"/>
    </row>
    <row r="376" spans="1:4" ht="18.95" customHeight="1">
      <c r="A376" s="38" t="s">
        <v>64</v>
      </c>
      <c r="B376" s="8"/>
      <c r="C376" s="189"/>
      <c r="D376" s="79"/>
    </row>
    <row r="377" spans="1:4" ht="18.95" customHeight="1">
      <c r="A377" s="7" t="s">
        <v>126</v>
      </c>
      <c r="B377" s="4"/>
      <c r="C377" s="187"/>
      <c r="D377" s="140"/>
    </row>
    <row r="378" spans="1:4" ht="18.95" customHeight="1">
      <c r="A378" s="12" t="s">
        <v>195</v>
      </c>
      <c r="B378" s="4"/>
      <c r="C378" s="85">
        <v>495720</v>
      </c>
      <c r="D378" s="82">
        <v>255620</v>
      </c>
    </row>
    <row r="379" spans="1:4" ht="18.95" customHeight="1">
      <c r="A379" s="8" t="s">
        <v>74</v>
      </c>
      <c r="B379" s="8"/>
      <c r="C379" s="189">
        <v>42000</v>
      </c>
      <c r="D379" s="82">
        <v>21000</v>
      </c>
    </row>
    <row r="380" spans="1:4" ht="18.95" customHeight="1">
      <c r="A380" s="8" t="s">
        <v>196</v>
      </c>
      <c r="B380" s="8"/>
      <c r="C380" s="132">
        <v>16560</v>
      </c>
      <c r="D380" s="82">
        <v>8280</v>
      </c>
    </row>
    <row r="381" spans="1:4" ht="18.95" customHeight="1" thickBot="1">
      <c r="A381" s="13" t="s">
        <v>10</v>
      </c>
      <c r="B381" s="8"/>
      <c r="C381" s="80">
        <f>SUM(C378:C380)</f>
        <v>554280</v>
      </c>
      <c r="D381" s="80">
        <f t="shared" ref="D381" si="25">SUM(D378:D380)</f>
        <v>284900</v>
      </c>
    </row>
    <row r="382" spans="1:4" ht="18.95" customHeight="1" thickTop="1">
      <c r="A382" s="38" t="s">
        <v>129</v>
      </c>
      <c r="B382" s="8"/>
      <c r="C382" s="191"/>
      <c r="D382" s="89"/>
    </row>
    <row r="383" spans="1:4" ht="18.95" customHeight="1">
      <c r="A383" s="4" t="s">
        <v>77</v>
      </c>
      <c r="B383" s="4"/>
      <c r="C383" s="119">
        <v>375600</v>
      </c>
      <c r="D383" s="82">
        <v>194440</v>
      </c>
    </row>
    <row r="384" spans="1:4" ht="18.95" customHeight="1">
      <c r="A384" s="12" t="s">
        <v>197</v>
      </c>
      <c r="B384" s="4"/>
      <c r="C384" s="86">
        <v>51900</v>
      </c>
      <c r="D384" s="82">
        <v>25950</v>
      </c>
    </row>
    <row r="385" spans="1:5" ht="18.95" customHeight="1" thickBot="1">
      <c r="A385" s="6" t="s">
        <v>10</v>
      </c>
      <c r="B385" s="4"/>
      <c r="C385" s="80">
        <f>SUM(C383:C384)</f>
        <v>427500</v>
      </c>
      <c r="D385" s="80">
        <f t="shared" ref="D385" si="26">SUM(D383:D384)</f>
        <v>220390</v>
      </c>
    </row>
    <row r="386" spans="1:5" ht="18.95" customHeight="1" thickTop="1">
      <c r="A386" s="38" t="s">
        <v>79</v>
      </c>
      <c r="B386" s="8"/>
      <c r="C386" s="191"/>
      <c r="D386" s="89"/>
    </row>
    <row r="387" spans="1:5" ht="18.95" customHeight="1">
      <c r="A387" s="7" t="s">
        <v>81</v>
      </c>
      <c r="B387" s="4"/>
      <c r="C387" s="187"/>
      <c r="D387" s="140"/>
    </row>
    <row r="388" spans="1:5" ht="18.95" customHeight="1">
      <c r="A388" s="12" t="s">
        <v>82</v>
      </c>
      <c r="B388" s="4"/>
      <c r="C388" s="85">
        <v>40000</v>
      </c>
      <c r="D388" s="85">
        <v>0</v>
      </c>
    </row>
    <row r="389" spans="1:5" ht="18.95" customHeight="1">
      <c r="A389" s="12" t="s">
        <v>151</v>
      </c>
      <c r="B389" s="4"/>
      <c r="C389" s="85">
        <v>5000</v>
      </c>
      <c r="D389" s="85">
        <v>0</v>
      </c>
    </row>
    <row r="390" spans="1:5" ht="18.95" customHeight="1">
      <c r="A390" s="8" t="s">
        <v>131</v>
      </c>
      <c r="B390" s="8"/>
      <c r="C390" s="189">
        <v>65400</v>
      </c>
      <c r="D390" s="85">
        <v>28350</v>
      </c>
      <c r="E390" s="211"/>
    </row>
    <row r="391" spans="1:5" ht="18.95" customHeight="1">
      <c r="A391" s="4" t="s">
        <v>132</v>
      </c>
      <c r="B391" s="49"/>
      <c r="C391" s="132">
        <v>16390</v>
      </c>
      <c r="D391" s="85">
        <v>2800</v>
      </c>
      <c r="E391" s="211"/>
    </row>
    <row r="392" spans="1:5" ht="18.95" customHeight="1" thickBot="1">
      <c r="A392" s="6" t="s">
        <v>10</v>
      </c>
      <c r="B392" s="7"/>
      <c r="C392" s="87">
        <f>SUM(C388:C391)</f>
        <v>126790</v>
      </c>
      <c r="D392" s="87">
        <f t="shared" ref="D392" si="27">SUM(D388:D391)</f>
        <v>31150</v>
      </c>
      <c r="E392" s="211"/>
    </row>
    <row r="393" spans="1:5" ht="18.95" customHeight="1" thickTop="1">
      <c r="A393" s="7" t="s">
        <v>87</v>
      </c>
      <c r="B393" s="4"/>
      <c r="C393" s="159"/>
      <c r="D393" s="121"/>
    </row>
    <row r="394" spans="1:5" ht="18.95" customHeight="1">
      <c r="A394" s="4" t="s">
        <v>133</v>
      </c>
      <c r="B394" s="4"/>
      <c r="C394" s="132">
        <v>10000</v>
      </c>
      <c r="D394" s="86">
        <v>0</v>
      </c>
    </row>
    <row r="395" spans="1:5" ht="18.95" customHeight="1">
      <c r="A395" s="4" t="s">
        <v>198</v>
      </c>
      <c r="B395" s="8"/>
      <c r="C395" s="86" t="s">
        <v>23</v>
      </c>
      <c r="D395" s="111"/>
    </row>
    <row r="396" spans="1:5" ht="18.95" customHeight="1">
      <c r="A396" s="4" t="s">
        <v>153</v>
      </c>
      <c r="B396" s="8"/>
      <c r="C396" s="111">
        <v>20000</v>
      </c>
      <c r="D396" s="86">
        <v>4200</v>
      </c>
    </row>
    <row r="397" spans="1:5" ht="18.95" customHeight="1">
      <c r="A397" s="4" t="s">
        <v>154</v>
      </c>
      <c r="B397" s="8"/>
      <c r="C397" s="111">
        <v>40000</v>
      </c>
      <c r="D397" s="86">
        <v>2100</v>
      </c>
    </row>
    <row r="398" spans="1:5" ht="18.95" customHeight="1">
      <c r="A398" s="12" t="s">
        <v>138</v>
      </c>
      <c r="B398" s="4"/>
      <c r="C398" s="111">
        <v>30000</v>
      </c>
      <c r="D398" s="86">
        <v>686.82</v>
      </c>
    </row>
    <row r="399" spans="1:5" ht="18.95" customHeight="1" thickBot="1">
      <c r="A399" s="6" t="s">
        <v>10</v>
      </c>
      <c r="B399" s="23"/>
      <c r="C399" s="87">
        <f>SUM(C394:C398)</f>
        <v>100000</v>
      </c>
      <c r="D399" s="87">
        <f t="shared" ref="D399" si="28">SUM(D394:D398)</f>
        <v>6986.82</v>
      </c>
    </row>
    <row r="400" spans="1:5" ht="18.95" customHeight="1" thickTop="1">
      <c r="A400" s="7" t="s">
        <v>99</v>
      </c>
      <c r="B400" s="4"/>
      <c r="C400" s="131"/>
      <c r="D400" s="106"/>
    </row>
    <row r="401" spans="1:5" ht="18.95" customHeight="1">
      <c r="A401" s="4" t="s">
        <v>100</v>
      </c>
      <c r="B401" s="4"/>
      <c r="C401" s="119">
        <v>20000</v>
      </c>
      <c r="D401" s="85">
        <v>0</v>
      </c>
    </row>
    <row r="402" spans="1:5" ht="18.95" customHeight="1">
      <c r="A402" s="4" t="s">
        <v>199</v>
      </c>
      <c r="B402" s="4"/>
      <c r="C402" s="119">
        <v>400000</v>
      </c>
      <c r="D402" s="85">
        <v>0</v>
      </c>
    </row>
    <row r="403" spans="1:5" ht="18.95" customHeight="1">
      <c r="A403" s="12" t="s">
        <v>200</v>
      </c>
      <c r="B403" s="4"/>
      <c r="C403" s="119" t="s">
        <v>23</v>
      </c>
      <c r="D403" s="85"/>
    </row>
    <row r="404" spans="1:5" s="36" customFormat="1" ht="18.95" customHeight="1">
      <c r="A404" s="12" t="s">
        <v>201</v>
      </c>
      <c r="B404" s="4"/>
      <c r="C404" s="132">
        <v>50000</v>
      </c>
      <c r="D404" s="86">
        <v>0</v>
      </c>
      <c r="E404" s="51"/>
    </row>
    <row r="405" spans="1:5" ht="18.95" customHeight="1">
      <c r="A405" s="4" t="s">
        <v>202</v>
      </c>
      <c r="B405" s="4"/>
      <c r="C405" s="132">
        <v>20000</v>
      </c>
      <c r="D405" s="86">
        <v>13775</v>
      </c>
    </row>
    <row r="406" spans="1:5" ht="18.95" customHeight="1" thickBot="1">
      <c r="A406" s="21" t="s">
        <v>10</v>
      </c>
      <c r="B406" s="50"/>
      <c r="C406" s="87">
        <f>SUM(C401:C405)</f>
        <v>490000</v>
      </c>
      <c r="D406" s="87">
        <f t="shared" ref="D406" si="29">SUM(D401:D405)</f>
        <v>13775</v>
      </c>
    </row>
    <row r="407" spans="1:5" ht="18.95" customHeight="1" thickTop="1">
      <c r="A407" s="210"/>
      <c r="B407" s="32"/>
      <c r="C407" s="190"/>
      <c r="D407" s="144"/>
    </row>
    <row r="408" spans="1:5" ht="18.95" customHeight="1">
      <c r="A408" s="210"/>
      <c r="B408" s="32"/>
      <c r="C408" s="190"/>
      <c r="D408" s="144"/>
    </row>
    <row r="409" spans="1:5" ht="18.95" customHeight="1">
      <c r="A409" s="210"/>
      <c r="B409" s="32"/>
      <c r="C409" s="190"/>
      <c r="D409" s="144"/>
    </row>
    <row r="410" spans="1:5" ht="18.95" customHeight="1">
      <c r="A410" s="210"/>
      <c r="B410" s="32"/>
      <c r="C410" s="190"/>
      <c r="D410" s="144"/>
    </row>
    <row r="411" spans="1:5" ht="18.95" customHeight="1">
      <c r="A411" s="210"/>
      <c r="B411" s="32"/>
      <c r="C411" s="190"/>
      <c r="D411" s="144"/>
    </row>
    <row r="412" spans="1:5" ht="18.95" customHeight="1">
      <c r="A412" s="251">
        <v>11</v>
      </c>
      <c r="B412" s="251"/>
      <c r="C412" s="251"/>
      <c r="D412" s="251"/>
    </row>
    <row r="413" spans="1:5" ht="18.95" customHeight="1">
      <c r="A413" s="253" t="s">
        <v>2</v>
      </c>
      <c r="B413" s="253" t="s">
        <v>3</v>
      </c>
      <c r="C413" s="255" t="s">
        <v>4</v>
      </c>
      <c r="D413" s="257" t="s">
        <v>61</v>
      </c>
    </row>
    <row r="414" spans="1:5" ht="18.95" customHeight="1">
      <c r="A414" s="254"/>
      <c r="B414" s="254"/>
      <c r="C414" s="256"/>
      <c r="D414" s="258"/>
    </row>
    <row r="415" spans="1:5" ht="18.95" customHeight="1">
      <c r="A415" s="11" t="s">
        <v>140</v>
      </c>
      <c r="B415" s="4"/>
      <c r="C415" s="172"/>
      <c r="D415" s="100"/>
    </row>
    <row r="416" spans="1:5" s="36" customFormat="1" ht="18.95" customHeight="1">
      <c r="A416" s="7" t="s">
        <v>112</v>
      </c>
      <c r="B416" s="4"/>
      <c r="C416" s="192"/>
      <c r="D416" s="145"/>
      <c r="E416" s="51"/>
    </row>
    <row r="417" spans="1:5" s="37" customFormat="1" ht="18.95" customHeight="1">
      <c r="A417" s="12" t="s">
        <v>203</v>
      </c>
      <c r="B417" s="4"/>
      <c r="C417" s="131" t="s">
        <v>23</v>
      </c>
      <c r="D417" s="81"/>
      <c r="E417" s="58"/>
    </row>
    <row r="418" spans="1:5" ht="18.95" customHeight="1">
      <c r="A418" s="12" t="s">
        <v>204</v>
      </c>
      <c r="B418" s="4"/>
      <c r="C418" s="131">
        <v>140000</v>
      </c>
      <c r="D418" s="106">
        <v>69800</v>
      </c>
    </row>
    <row r="419" spans="1:5" ht="18.95" customHeight="1">
      <c r="A419" s="12" t="s">
        <v>205</v>
      </c>
      <c r="B419" s="4"/>
      <c r="C419" s="131">
        <v>44000</v>
      </c>
      <c r="D419" s="106">
        <v>0</v>
      </c>
    </row>
    <row r="420" spans="1:5" ht="18.95" customHeight="1">
      <c r="A420" s="4" t="s">
        <v>206</v>
      </c>
      <c r="B420" s="4"/>
      <c r="C420" s="119"/>
      <c r="D420" s="85"/>
    </row>
    <row r="421" spans="1:5" ht="18.95" customHeight="1">
      <c r="A421" s="4" t="s">
        <v>207</v>
      </c>
      <c r="B421" s="4"/>
      <c r="C421" s="119">
        <v>23000</v>
      </c>
      <c r="D421" s="85">
        <v>23000</v>
      </c>
    </row>
    <row r="422" spans="1:5" ht="18.95" customHeight="1">
      <c r="A422" s="4" t="s">
        <v>273</v>
      </c>
      <c r="B422" s="4"/>
      <c r="C422" s="119">
        <v>7300</v>
      </c>
      <c r="D422" s="85">
        <v>7300</v>
      </c>
    </row>
    <row r="423" spans="1:5" ht="18.95" customHeight="1">
      <c r="A423" s="4" t="s">
        <v>274</v>
      </c>
      <c r="B423" s="24"/>
      <c r="C423" s="159">
        <v>3100</v>
      </c>
      <c r="D423" s="121">
        <v>3100</v>
      </c>
    </row>
    <row r="424" spans="1:5" ht="18.95" customHeight="1" thickBot="1">
      <c r="A424" s="6" t="s">
        <v>10</v>
      </c>
      <c r="B424" s="4"/>
      <c r="C424" s="87">
        <f>SUM(C418:C423)</f>
        <v>217400</v>
      </c>
      <c r="D424" s="87">
        <f t="shared" ref="D424" si="30">SUM(D418:D423)</f>
        <v>103200</v>
      </c>
    </row>
    <row r="425" spans="1:5" ht="18.95" customHeight="1" thickTop="1">
      <c r="A425" s="7" t="s">
        <v>113</v>
      </c>
      <c r="B425" s="4"/>
      <c r="C425" s="131"/>
      <c r="D425" s="81"/>
    </row>
    <row r="426" spans="1:5" ht="18.95" customHeight="1">
      <c r="A426" s="4" t="s">
        <v>114</v>
      </c>
      <c r="B426" s="4"/>
      <c r="C426" s="132">
        <v>200000</v>
      </c>
      <c r="D426" s="79">
        <v>0</v>
      </c>
    </row>
    <row r="427" spans="1:5" ht="18.95" customHeight="1" thickBot="1">
      <c r="A427" s="6" t="s">
        <v>10</v>
      </c>
      <c r="B427" s="4"/>
      <c r="C427" s="80">
        <f>SUM(C426)</f>
        <v>200000</v>
      </c>
      <c r="D427" s="80">
        <f t="shared" ref="D427" si="31">SUM(D426)</f>
        <v>0</v>
      </c>
    </row>
    <row r="428" spans="1:5" ht="18.95" customHeight="1" thickTop="1" thickBot="1">
      <c r="A428" s="25" t="s">
        <v>209</v>
      </c>
      <c r="B428" s="51"/>
      <c r="C428" s="146">
        <f>C381+C385+C392+C399+C406+C424+C427</f>
        <v>2115970</v>
      </c>
      <c r="D428" s="146">
        <f>D381+D385+D392+D399+D406+D424+D427</f>
        <v>660401.81999999995</v>
      </c>
    </row>
    <row r="429" spans="1:5" ht="18.95" customHeight="1" thickTop="1">
      <c r="A429" s="7" t="s">
        <v>210</v>
      </c>
      <c r="C429" s="131"/>
      <c r="D429" s="81"/>
    </row>
    <row r="430" spans="1:5" ht="18.95" customHeight="1">
      <c r="A430" s="7" t="s">
        <v>140</v>
      </c>
      <c r="B430" s="4"/>
      <c r="C430" s="119"/>
      <c r="D430" s="82"/>
    </row>
    <row r="431" spans="1:5" ht="18.95" customHeight="1">
      <c r="A431" s="7" t="s">
        <v>113</v>
      </c>
      <c r="B431" s="4"/>
      <c r="C431" s="119"/>
      <c r="D431" s="82"/>
    </row>
    <row r="432" spans="1:5" ht="18.95" customHeight="1">
      <c r="A432" s="7" t="s">
        <v>275</v>
      </c>
      <c r="B432" s="4"/>
      <c r="C432" s="132"/>
      <c r="D432" s="79"/>
    </row>
    <row r="433" spans="1:7" ht="18.95" customHeight="1">
      <c r="A433" s="4" t="s">
        <v>276</v>
      </c>
      <c r="B433" s="4"/>
      <c r="C433" s="132">
        <v>406000</v>
      </c>
      <c r="D433" s="79">
        <v>0</v>
      </c>
    </row>
    <row r="434" spans="1:7" ht="18.95" customHeight="1">
      <c r="A434" s="7" t="s">
        <v>277</v>
      </c>
      <c r="B434" s="4"/>
      <c r="C434" s="132"/>
      <c r="D434" s="79"/>
    </row>
    <row r="435" spans="1:7" ht="18.95" customHeight="1">
      <c r="A435" s="4" t="s">
        <v>279</v>
      </c>
      <c r="B435" s="4"/>
      <c r="C435" s="132">
        <v>914000</v>
      </c>
      <c r="D435" s="79">
        <v>0</v>
      </c>
    </row>
    <row r="436" spans="1:7" ht="18.95" customHeight="1">
      <c r="A436" s="4" t="s">
        <v>278</v>
      </c>
      <c r="B436" s="4"/>
      <c r="C436" s="132">
        <v>588000</v>
      </c>
      <c r="D436" s="79">
        <v>0</v>
      </c>
    </row>
    <row r="437" spans="1:7" ht="18.95" customHeight="1">
      <c r="A437" s="4" t="s">
        <v>280</v>
      </c>
      <c r="B437" s="4"/>
      <c r="C437" s="132">
        <v>170000</v>
      </c>
      <c r="D437" s="79">
        <v>0</v>
      </c>
    </row>
    <row r="438" spans="1:7" ht="18.95" customHeight="1">
      <c r="A438" s="4" t="s">
        <v>281</v>
      </c>
      <c r="B438" s="4"/>
      <c r="C438" s="132">
        <v>277000</v>
      </c>
      <c r="D438" s="79">
        <v>0</v>
      </c>
    </row>
    <row r="439" spans="1:7" ht="18.95" customHeight="1">
      <c r="A439" s="4" t="s">
        <v>282</v>
      </c>
      <c r="B439" s="4"/>
      <c r="C439" s="132">
        <v>952000</v>
      </c>
      <c r="D439" s="79">
        <v>0</v>
      </c>
    </row>
    <row r="440" spans="1:7" s="37" customFormat="1" ht="18.95" customHeight="1">
      <c r="A440" s="4" t="s">
        <v>283</v>
      </c>
      <c r="B440" s="4"/>
      <c r="C440" s="132">
        <v>55000</v>
      </c>
      <c r="D440" s="79">
        <v>0</v>
      </c>
      <c r="E440" s="58"/>
    </row>
    <row r="441" spans="1:7" ht="18.95" customHeight="1" thickBot="1">
      <c r="A441" s="6" t="s">
        <v>10</v>
      </c>
      <c r="B441" s="8"/>
      <c r="C441" s="135">
        <f>SUM(C433:C440)</f>
        <v>3362000</v>
      </c>
      <c r="D441" s="135">
        <f t="shared" ref="D441" si="32">SUM(D433:D440)</f>
        <v>0</v>
      </c>
    </row>
    <row r="442" spans="1:7" s="64" customFormat="1" ht="18.95" customHeight="1" thickTop="1">
      <c r="A442" s="11" t="s">
        <v>163</v>
      </c>
      <c r="B442" s="4"/>
      <c r="C442" s="147"/>
      <c r="D442" s="147"/>
      <c r="G442" s="10"/>
    </row>
    <row r="443" spans="1:7" s="49" customFormat="1" ht="18.95" customHeight="1">
      <c r="A443" s="11" t="s">
        <v>228</v>
      </c>
      <c r="B443" s="4"/>
      <c r="C443" s="148"/>
      <c r="D443" s="148"/>
      <c r="G443" s="64"/>
    </row>
    <row r="444" spans="1:7" s="49" customFormat="1" ht="18.95" customHeight="1">
      <c r="A444" s="12" t="s">
        <v>290</v>
      </c>
      <c r="B444" s="4"/>
      <c r="C444" s="113">
        <v>120000</v>
      </c>
      <c r="D444" s="148">
        <v>0</v>
      </c>
      <c r="E444" s="69"/>
    </row>
    <row r="445" spans="1:7" s="64" customFormat="1" ht="18.95" customHeight="1">
      <c r="A445" s="206" t="s">
        <v>291</v>
      </c>
      <c r="B445" s="24"/>
      <c r="C445" s="193">
        <v>20000</v>
      </c>
      <c r="D445" s="149">
        <v>0</v>
      </c>
    </row>
    <row r="446" spans="1:7" ht="18.95" customHeight="1" thickBot="1">
      <c r="A446" s="70" t="s">
        <v>10</v>
      </c>
      <c r="B446" s="68"/>
      <c r="C446" s="135">
        <f>SUM(C444:C445)</f>
        <v>140000</v>
      </c>
      <c r="D446" s="135">
        <f t="shared" ref="D446" si="33">SUM(D444:D445)</f>
        <v>0</v>
      </c>
    </row>
    <row r="447" spans="1:7" ht="18.95" customHeight="1" thickTop="1" thickBot="1">
      <c r="A447" s="25" t="s">
        <v>211</v>
      </c>
      <c r="B447" s="35"/>
      <c r="C447" s="136">
        <f>C441+C446</f>
        <v>3502000</v>
      </c>
      <c r="D447" s="136">
        <f t="shared" ref="D447" si="34">D441+D446</f>
        <v>0</v>
      </c>
    </row>
    <row r="448" spans="1:7" ht="18.95" customHeight="1" thickTop="1" thickBot="1">
      <c r="A448" s="47" t="s">
        <v>212</v>
      </c>
      <c r="B448" s="48"/>
      <c r="C448" s="150">
        <f>C428+C447</f>
        <v>5617970</v>
      </c>
      <c r="D448" s="150">
        <f t="shared" ref="D448" si="35">D428+D447</f>
        <v>660401.81999999995</v>
      </c>
    </row>
    <row r="449" spans="1:4" ht="18.95" customHeight="1" thickTop="1">
      <c r="A449" s="71"/>
      <c r="B449" s="58"/>
      <c r="C449" s="151"/>
      <c r="D449" s="151"/>
    </row>
    <row r="450" spans="1:4" ht="18.95" customHeight="1">
      <c r="A450" s="71"/>
      <c r="B450" s="58"/>
      <c r="C450" s="151"/>
      <c r="D450" s="151"/>
    </row>
    <row r="451" spans="1:4" ht="18.95" customHeight="1">
      <c r="A451" s="71"/>
      <c r="B451" s="58"/>
      <c r="C451" s="151"/>
      <c r="D451" s="151"/>
    </row>
    <row r="452" spans="1:4" ht="18.95" customHeight="1">
      <c r="A452" s="71"/>
      <c r="B452" s="58"/>
      <c r="C452" s="151"/>
      <c r="D452" s="151"/>
    </row>
    <row r="453" spans="1:4" ht="18.95" customHeight="1">
      <c r="A453" s="251">
        <v>12</v>
      </c>
      <c r="B453" s="251"/>
      <c r="C453" s="251"/>
      <c r="D453" s="251"/>
    </row>
    <row r="454" spans="1:4" ht="18.95" customHeight="1">
      <c r="A454" s="253" t="s">
        <v>2</v>
      </c>
      <c r="B454" s="253" t="s">
        <v>3</v>
      </c>
      <c r="C454" s="255" t="s">
        <v>4</v>
      </c>
      <c r="D454" s="257" t="s">
        <v>61</v>
      </c>
    </row>
    <row r="455" spans="1:4" ht="18.95" customHeight="1" thickBot="1">
      <c r="A455" s="254"/>
      <c r="B455" s="254"/>
      <c r="C455" s="260"/>
      <c r="D455" s="261"/>
    </row>
    <row r="456" spans="1:4" ht="18.95" customHeight="1">
      <c r="A456" s="11" t="s">
        <v>213</v>
      </c>
      <c r="B456" s="4"/>
      <c r="C456" s="147"/>
      <c r="D456" s="142"/>
    </row>
    <row r="457" spans="1:4" ht="18.95" customHeight="1">
      <c r="A457" s="7" t="s">
        <v>214</v>
      </c>
      <c r="B457" s="24"/>
      <c r="C457" s="131"/>
      <c r="D457" s="81"/>
    </row>
    <row r="458" spans="1:4" ht="18.95" customHeight="1">
      <c r="A458" s="7" t="s">
        <v>79</v>
      </c>
      <c r="B458" s="4"/>
      <c r="C458" s="119"/>
      <c r="D458" s="82"/>
    </row>
    <row r="459" spans="1:4" ht="18.95" customHeight="1">
      <c r="A459" s="7" t="s">
        <v>87</v>
      </c>
      <c r="B459" s="4"/>
      <c r="C459" s="119"/>
      <c r="D459" s="82"/>
    </row>
    <row r="460" spans="1:4" ht="18.95" customHeight="1">
      <c r="A460" s="4" t="s">
        <v>215</v>
      </c>
      <c r="B460" s="4"/>
      <c r="C460" s="119"/>
      <c r="D460" s="82"/>
    </row>
    <row r="461" spans="1:4" ht="18.95" customHeight="1">
      <c r="A461" s="12" t="s">
        <v>216</v>
      </c>
      <c r="B461" s="4"/>
      <c r="C461" s="119">
        <v>100000</v>
      </c>
      <c r="D461" s="82">
        <v>0</v>
      </c>
    </row>
    <row r="462" spans="1:4" ht="18.95" customHeight="1">
      <c r="A462" s="4" t="s">
        <v>217</v>
      </c>
      <c r="B462" s="4"/>
      <c r="C462" s="132">
        <v>10000</v>
      </c>
      <c r="D462" s="79">
        <v>10000</v>
      </c>
    </row>
    <row r="463" spans="1:4" ht="18.95" customHeight="1" thickBot="1">
      <c r="A463" s="21" t="s">
        <v>10</v>
      </c>
      <c r="B463" s="22"/>
      <c r="C463" s="80">
        <f>SUM(C461:C462)</f>
        <v>110000</v>
      </c>
      <c r="D463" s="80">
        <f t="shared" ref="D463" si="36">SUM(D461:D462)</f>
        <v>10000</v>
      </c>
    </row>
    <row r="464" spans="1:4" ht="18.95" customHeight="1" thickTop="1" thickBot="1">
      <c r="A464" s="53" t="s">
        <v>218</v>
      </c>
      <c r="B464" s="54"/>
      <c r="C464" s="109">
        <f>C463</f>
        <v>110000</v>
      </c>
      <c r="D464" s="109">
        <f t="shared" ref="D464" si="37">D463</f>
        <v>10000</v>
      </c>
    </row>
    <row r="465" spans="1:5" ht="18.95" customHeight="1" thickTop="1" thickBot="1">
      <c r="A465" s="55" t="s">
        <v>219</v>
      </c>
      <c r="B465" s="56"/>
      <c r="C465" s="150">
        <f>SUM(C464)</f>
        <v>110000</v>
      </c>
      <c r="D465" s="150">
        <f t="shared" ref="D465" si="38">SUM(D464)</f>
        <v>10000</v>
      </c>
    </row>
    <row r="466" spans="1:5" ht="18.95" customHeight="1" thickTop="1">
      <c r="A466" s="23" t="s">
        <v>220</v>
      </c>
      <c r="B466" s="24"/>
      <c r="C466" s="131"/>
      <c r="D466" s="81"/>
    </row>
    <row r="467" spans="1:5" ht="18.95" customHeight="1">
      <c r="A467" s="7" t="s">
        <v>221</v>
      </c>
      <c r="B467" s="4"/>
      <c r="C467" s="119"/>
      <c r="D467" s="82"/>
    </row>
    <row r="468" spans="1:5" ht="18.95" customHeight="1">
      <c r="A468" s="7" t="s">
        <v>79</v>
      </c>
      <c r="B468" s="4"/>
      <c r="C468" s="119"/>
      <c r="D468" s="82"/>
    </row>
    <row r="469" spans="1:5" ht="18.95" customHeight="1">
      <c r="A469" s="7" t="s">
        <v>87</v>
      </c>
      <c r="B469" s="4"/>
      <c r="C469" s="119"/>
      <c r="D469" s="82"/>
    </row>
    <row r="470" spans="1:5" ht="18.95" customHeight="1">
      <c r="A470" s="4" t="s">
        <v>157</v>
      </c>
      <c r="B470" s="4"/>
      <c r="C470" s="119"/>
      <c r="D470" s="82"/>
    </row>
    <row r="471" spans="1:5" ht="18.95" customHeight="1">
      <c r="A471" s="4" t="s">
        <v>222</v>
      </c>
      <c r="B471" s="4"/>
      <c r="C471" s="119">
        <v>150000</v>
      </c>
      <c r="D471" s="82">
        <v>0</v>
      </c>
    </row>
    <row r="472" spans="1:5" ht="18.95" customHeight="1" thickBot="1">
      <c r="A472" s="6" t="s">
        <v>10</v>
      </c>
      <c r="B472" s="7"/>
      <c r="C472" s="99">
        <f>SUM(C471)</f>
        <v>150000</v>
      </c>
      <c r="D472" s="99">
        <f t="shared" ref="D472" si="39">SUM(D471)</f>
        <v>0</v>
      </c>
    </row>
    <row r="473" spans="1:5" ht="18.95" customHeight="1" thickTop="1">
      <c r="A473" s="7" t="s">
        <v>99</v>
      </c>
      <c r="B473" s="4"/>
      <c r="C473" s="131"/>
      <c r="D473" s="81"/>
    </row>
    <row r="474" spans="1:5" ht="18.95" customHeight="1">
      <c r="A474" s="4" t="s">
        <v>223</v>
      </c>
      <c r="B474" s="4"/>
      <c r="C474" s="132">
        <v>100000</v>
      </c>
      <c r="D474" s="79">
        <v>0</v>
      </c>
    </row>
    <row r="475" spans="1:5" ht="18.95" customHeight="1" thickBot="1">
      <c r="A475" s="6" t="s">
        <v>10</v>
      </c>
      <c r="B475" s="7"/>
      <c r="C475" s="99">
        <f>SUM(C474)</f>
        <v>100000</v>
      </c>
      <c r="D475" s="99">
        <f t="shared" ref="D475" si="40">SUM(D474)</f>
        <v>0</v>
      </c>
    </row>
    <row r="476" spans="1:5" s="36" customFormat="1" ht="18.95" customHeight="1" thickTop="1" thickBot="1">
      <c r="A476" s="34" t="s">
        <v>224</v>
      </c>
      <c r="B476" s="35"/>
      <c r="C476" s="109">
        <f>C472+C475</f>
        <v>250000</v>
      </c>
      <c r="D476" s="109">
        <f t="shared" ref="D476" si="41">D472+D475</f>
        <v>0</v>
      </c>
      <c r="E476" s="51"/>
    </row>
    <row r="477" spans="1:5" s="37" customFormat="1" ht="18.95" customHeight="1" thickTop="1">
      <c r="A477" s="11" t="s">
        <v>225</v>
      </c>
      <c r="B477" s="4"/>
      <c r="C477" s="131"/>
      <c r="D477" s="81"/>
      <c r="E477" s="58"/>
    </row>
    <row r="478" spans="1:5" ht="18.95" customHeight="1">
      <c r="A478" s="7" t="s">
        <v>79</v>
      </c>
      <c r="B478" s="4"/>
      <c r="C478" s="119"/>
      <c r="D478" s="82"/>
    </row>
    <row r="479" spans="1:5" ht="18.95" customHeight="1">
      <c r="A479" s="7" t="s">
        <v>87</v>
      </c>
      <c r="B479" s="4"/>
      <c r="C479" s="132"/>
      <c r="D479" s="79"/>
    </row>
    <row r="480" spans="1:5" ht="18.95" customHeight="1">
      <c r="A480" s="11" t="s">
        <v>157</v>
      </c>
      <c r="B480" s="4"/>
      <c r="C480" s="187"/>
      <c r="D480" s="140"/>
    </row>
    <row r="481" spans="1:6" ht="18.95" customHeight="1">
      <c r="A481" s="4" t="s">
        <v>226</v>
      </c>
      <c r="B481" s="4"/>
      <c r="C481" s="176">
        <v>100000</v>
      </c>
      <c r="D481" s="78">
        <v>0</v>
      </c>
      <c r="F481" s="10"/>
    </row>
    <row r="482" spans="1:6" ht="18.95" customHeight="1">
      <c r="A482" s="4" t="s">
        <v>227</v>
      </c>
      <c r="B482" s="4"/>
      <c r="C482" s="131">
        <v>200000</v>
      </c>
      <c r="D482" s="81">
        <v>196175.07</v>
      </c>
    </row>
    <row r="483" spans="1:6" ht="18.95" customHeight="1">
      <c r="A483" s="4" t="s">
        <v>284</v>
      </c>
      <c r="B483" s="4"/>
      <c r="C483" s="131">
        <v>100000</v>
      </c>
      <c r="D483" s="81">
        <v>100000</v>
      </c>
    </row>
    <row r="484" spans="1:6" ht="18.95" customHeight="1">
      <c r="A484" s="4" t="s">
        <v>285</v>
      </c>
      <c r="B484" s="4"/>
      <c r="C484" s="176">
        <v>200000</v>
      </c>
      <c r="D484" s="82">
        <v>0</v>
      </c>
    </row>
    <row r="485" spans="1:6" ht="18.95" customHeight="1">
      <c r="A485" s="4" t="s">
        <v>286</v>
      </c>
      <c r="B485" s="4"/>
      <c r="C485" s="177">
        <v>15000</v>
      </c>
      <c r="D485" s="79">
        <v>0</v>
      </c>
    </row>
    <row r="486" spans="1:6" s="36" customFormat="1" ht="18.95" customHeight="1">
      <c r="A486" s="4" t="s">
        <v>287</v>
      </c>
      <c r="B486" s="4"/>
      <c r="C486" s="177">
        <v>40000</v>
      </c>
      <c r="D486" s="79">
        <v>40000</v>
      </c>
      <c r="E486" s="51"/>
    </row>
    <row r="487" spans="1:6" s="36" customFormat="1" ht="18.95" customHeight="1">
      <c r="A487" s="8" t="s">
        <v>288</v>
      </c>
      <c r="B487" s="8"/>
      <c r="C487" s="194">
        <v>50000</v>
      </c>
      <c r="D487" s="89">
        <v>14000</v>
      </c>
      <c r="E487" s="51"/>
    </row>
    <row r="488" spans="1:6" ht="18.95" customHeight="1" thickBot="1">
      <c r="A488" s="21" t="s">
        <v>10</v>
      </c>
      <c r="B488" s="57"/>
      <c r="C488" s="99">
        <f>SUM(C481:C487)</f>
        <v>705000</v>
      </c>
      <c r="D488" s="99">
        <f t="shared" ref="D488" si="42">SUM(D481:D487)</f>
        <v>350175.07</v>
      </c>
    </row>
    <row r="489" spans="1:6" ht="18.95" customHeight="1" thickTop="1">
      <c r="A489" s="210"/>
      <c r="B489" s="10"/>
      <c r="C489" s="167"/>
      <c r="D489" s="110"/>
    </row>
    <row r="490" spans="1:6" ht="18.95" customHeight="1">
      <c r="A490" s="210"/>
      <c r="B490" s="10"/>
      <c r="C490" s="167"/>
      <c r="D490" s="110"/>
    </row>
    <row r="491" spans="1:6" ht="18.95" customHeight="1">
      <c r="A491" s="210"/>
      <c r="B491" s="10"/>
      <c r="C491" s="167"/>
      <c r="D491" s="110"/>
    </row>
    <row r="492" spans="1:6" ht="18.95" customHeight="1">
      <c r="A492" s="210"/>
      <c r="B492" s="10"/>
      <c r="C492" s="167"/>
      <c r="D492" s="110"/>
    </row>
    <row r="493" spans="1:6" ht="18.95" customHeight="1">
      <c r="A493" s="210"/>
      <c r="B493" s="10"/>
      <c r="C493" s="167"/>
      <c r="D493" s="110"/>
    </row>
    <row r="494" spans="1:6" ht="18.95" customHeight="1">
      <c r="A494" s="251">
        <v>13</v>
      </c>
      <c r="B494" s="251"/>
      <c r="C494" s="251"/>
      <c r="D494" s="251"/>
    </row>
    <row r="495" spans="1:6" ht="18.95" customHeight="1">
      <c r="A495" s="253" t="s">
        <v>2</v>
      </c>
      <c r="B495" s="253" t="s">
        <v>3</v>
      </c>
      <c r="C495" s="255" t="s">
        <v>4</v>
      </c>
      <c r="D495" s="257" t="s">
        <v>61</v>
      </c>
    </row>
    <row r="496" spans="1:6" ht="18.95" customHeight="1">
      <c r="A496" s="254"/>
      <c r="B496" s="254"/>
      <c r="C496" s="256"/>
      <c r="D496" s="258"/>
    </row>
    <row r="497" spans="1:9" ht="18.95" customHeight="1">
      <c r="A497" s="23" t="s">
        <v>163</v>
      </c>
      <c r="B497" s="24"/>
      <c r="C497" s="131"/>
      <c r="D497" s="81"/>
    </row>
    <row r="498" spans="1:9" ht="18.95" customHeight="1">
      <c r="A498" s="7" t="s">
        <v>115</v>
      </c>
      <c r="B498" s="4"/>
      <c r="C498" s="119"/>
      <c r="D498" s="82"/>
    </row>
    <row r="499" spans="1:9" ht="18.95" customHeight="1">
      <c r="A499" s="4" t="s">
        <v>228</v>
      </c>
      <c r="B499" s="4"/>
      <c r="C499" s="119"/>
      <c r="D499" s="82"/>
      <c r="F499" s="10"/>
      <c r="G499" s="10"/>
      <c r="H499" s="10"/>
      <c r="I499" s="10"/>
    </row>
    <row r="500" spans="1:9" ht="18.95" customHeight="1">
      <c r="A500" s="4" t="s">
        <v>229</v>
      </c>
      <c r="B500" s="4"/>
      <c r="C500" s="119">
        <v>10000</v>
      </c>
      <c r="D500" s="85">
        <v>0</v>
      </c>
      <c r="F500" s="10"/>
      <c r="G500" s="10"/>
      <c r="H500" s="10"/>
      <c r="I500" s="10"/>
    </row>
    <row r="501" spans="1:9" ht="18.95" customHeight="1">
      <c r="A501" s="4" t="s">
        <v>230</v>
      </c>
      <c r="B501" s="4"/>
      <c r="C501" s="132">
        <v>10000</v>
      </c>
      <c r="D501" s="86">
        <v>10000</v>
      </c>
      <c r="F501" s="10"/>
      <c r="G501" s="10"/>
      <c r="H501" s="10"/>
      <c r="I501" s="10"/>
    </row>
    <row r="502" spans="1:9" ht="18.95" customHeight="1" thickBot="1">
      <c r="A502" s="6" t="s">
        <v>10</v>
      </c>
      <c r="B502" s="4"/>
      <c r="C502" s="87">
        <f>SUM(C500:C501)</f>
        <v>20000</v>
      </c>
      <c r="D502" s="87">
        <f t="shared" ref="D502" si="43">SUM(D500:D501)</f>
        <v>10000</v>
      </c>
      <c r="F502" s="10"/>
      <c r="G502" s="10"/>
      <c r="H502" s="10"/>
      <c r="I502" s="10"/>
    </row>
    <row r="503" spans="1:9" ht="18.95" customHeight="1" thickTop="1" thickBot="1">
      <c r="A503" s="53" t="s">
        <v>231</v>
      </c>
      <c r="B503" s="51"/>
      <c r="C503" s="109">
        <f>C488+C502</f>
        <v>725000</v>
      </c>
      <c r="D503" s="109">
        <f t="shared" ref="D503" si="44">D488+D502</f>
        <v>360175.07</v>
      </c>
      <c r="F503" s="10"/>
      <c r="G503" s="10"/>
      <c r="H503" s="10"/>
      <c r="I503" s="10"/>
    </row>
    <row r="504" spans="1:9" ht="18.95" customHeight="1" thickTop="1" thickBot="1">
      <c r="A504" s="55" t="s">
        <v>232</v>
      </c>
      <c r="B504" s="58"/>
      <c r="C504" s="137">
        <f>C476+C503</f>
        <v>975000</v>
      </c>
      <c r="D504" s="137">
        <f t="shared" ref="D504" si="45">D476+D503</f>
        <v>360175.07</v>
      </c>
      <c r="F504" s="10"/>
      <c r="G504" s="10"/>
      <c r="H504" s="10"/>
      <c r="I504" s="10"/>
    </row>
    <row r="505" spans="1:9" ht="18.95" customHeight="1" thickTop="1">
      <c r="A505" s="23" t="s">
        <v>233</v>
      </c>
      <c r="C505" s="131"/>
      <c r="D505" s="81"/>
      <c r="F505" s="10"/>
      <c r="G505" s="10"/>
      <c r="H505" s="10"/>
      <c r="I505" s="10"/>
    </row>
    <row r="506" spans="1:9" ht="18.95" customHeight="1">
      <c r="A506" s="7" t="s">
        <v>234</v>
      </c>
      <c r="B506" s="4"/>
      <c r="C506" s="119"/>
      <c r="D506" s="82"/>
      <c r="F506" s="10"/>
      <c r="G506" s="10"/>
      <c r="H506" s="10"/>
      <c r="I506" s="10"/>
    </row>
    <row r="507" spans="1:9" ht="18.95" customHeight="1">
      <c r="A507" s="7" t="s">
        <v>79</v>
      </c>
      <c r="B507" s="4"/>
      <c r="C507" s="119"/>
      <c r="D507" s="82"/>
      <c r="F507" s="10"/>
      <c r="G507" s="10"/>
      <c r="H507" s="10"/>
      <c r="I507" s="10"/>
    </row>
    <row r="508" spans="1:9" ht="18.95" customHeight="1">
      <c r="A508" s="7" t="s">
        <v>87</v>
      </c>
      <c r="B508" s="4"/>
      <c r="C508" s="132"/>
      <c r="D508" s="79"/>
      <c r="F508" s="10"/>
      <c r="G508" s="10"/>
      <c r="H508" s="10"/>
      <c r="I508" s="10"/>
    </row>
    <row r="509" spans="1:9" ht="18.95" customHeight="1">
      <c r="A509" s="4" t="s">
        <v>215</v>
      </c>
      <c r="B509" s="4"/>
      <c r="C509" s="132" t="s">
        <v>23</v>
      </c>
      <c r="D509" s="79" t="s">
        <v>23</v>
      </c>
      <c r="F509" s="10"/>
      <c r="G509" s="10"/>
      <c r="H509" s="10"/>
      <c r="I509" s="10"/>
    </row>
    <row r="510" spans="1:9" ht="18.95" customHeight="1">
      <c r="A510" s="4" t="s">
        <v>289</v>
      </c>
      <c r="B510" s="8"/>
      <c r="C510" s="111">
        <v>20000</v>
      </c>
      <c r="D510" s="79">
        <v>0</v>
      </c>
      <c r="F510" s="10"/>
      <c r="G510" s="10"/>
      <c r="H510" s="10"/>
      <c r="I510" s="10"/>
    </row>
    <row r="511" spans="1:9" ht="18.95" customHeight="1" thickBot="1">
      <c r="A511" s="6" t="s">
        <v>10</v>
      </c>
      <c r="B511" s="4"/>
      <c r="C511" s="135">
        <f>SUM(C510)</f>
        <v>20000</v>
      </c>
      <c r="D511" s="135">
        <f t="shared" ref="D511" si="46">SUM(D510)</f>
        <v>0</v>
      </c>
      <c r="F511" s="10"/>
      <c r="G511" s="10"/>
      <c r="H511" s="10"/>
      <c r="I511" s="10"/>
    </row>
    <row r="512" spans="1:9" ht="18.95" customHeight="1" thickTop="1" thickBot="1">
      <c r="A512" s="25" t="s">
        <v>235</v>
      </c>
      <c r="B512" s="59"/>
      <c r="C512" s="136">
        <f>C511</f>
        <v>20000</v>
      </c>
      <c r="D512" s="136">
        <f t="shared" ref="D512:D513" si="47">D511</f>
        <v>0</v>
      </c>
      <c r="F512" s="10"/>
      <c r="G512" s="10"/>
      <c r="H512" s="10"/>
      <c r="I512" s="10"/>
    </row>
    <row r="513" spans="1:9" ht="18.95" customHeight="1" thickTop="1" thickBot="1">
      <c r="A513" s="39" t="s">
        <v>236</v>
      </c>
      <c r="B513" s="60"/>
      <c r="C513" s="152">
        <f>C512</f>
        <v>20000</v>
      </c>
      <c r="D513" s="152">
        <f t="shared" si="47"/>
        <v>0</v>
      </c>
      <c r="F513" s="10"/>
      <c r="G513" s="10"/>
      <c r="H513" s="10"/>
      <c r="I513" s="10"/>
    </row>
    <row r="514" spans="1:9" ht="18.95" customHeight="1" thickTop="1">
      <c r="A514" s="7" t="s">
        <v>237</v>
      </c>
      <c r="B514" s="24"/>
      <c r="C514" s="131"/>
      <c r="D514" s="81"/>
      <c r="F514" s="10"/>
      <c r="G514" s="10"/>
      <c r="H514" s="10"/>
      <c r="I514" s="10"/>
    </row>
    <row r="515" spans="1:9" ht="18.95" customHeight="1">
      <c r="A515" s="7" t="s">
        <v>238</v>
      </c>
      <c r="B515" s="4"/>
      <c r="C515" s="119"/>
      <c r="D515" s="82"/>
      <c r="F515" s="10"/>
      <c r="G515" s="10"/>
      <c r="H515" s="10"/>
      <c r="I515" s="10"/>
    </row>
    <row r="516" spans="1:9" ht="18.95" customHeight="1">
      <c r="A516" s="7" t="s">
        <v>64</v>
      </c>
      <c r="B516" s="4"/>
      <c r="C516" s="119"/>
      <c r="D516" s="82"/>
      <c r="F516" s="10"/>
      <c r="G516" s="10"/>
      <c r="H516" s="10"/>
      <c r="I516" s="10"/>
    </row>
    <row r="517" spans="1:9" ht="18.95" customHeight="1">
      <c r="A517" s="7" t="s">
        <v>126</v>
      </c>
      <c r="B517" s="4"/>
      <c r="C517" s="119"/>
      <c r="D517" s="82"/>
      <c r="F517" s="10"/>
      <c r="G517" s="10"/>
      <c r="H517" s="10"/>
      <c r="I517" s="10"/>
    </row>
    <row r="518" spans="1:9" s="37" customFormat="1" ht="18" customHeight="1">
      <c r="A518" s="7" t="s">
        <v>129</v>
      </c>
      <c r="B518" s="4"/>
      <c r="C518" s="119"/>
      <c r="D518" s="82"/>
      <c r="E518" s="58"/>
      <c r="F518" s="58"/>
      <c r="G518" s="58"/>
      <c r="H518" s="58"/>
      <c r="I518" s="58"/>
    </row>
    <row r="519" spans="1:9" ht="18.95" customHeight="1">
      <c r="A519" s="12" t="s">
        <v>239</v>
      </c>
      <c r="B519" s="4"/>
      <c r="C519" s="119">
        <v>225360</v>
      </c>
      <c r="D519" s="82">
        <v>118880</v>
      </c>
      <c r="F519" s="10"/>
      <c r="G519" s="10"/>
      <c r="H519" s="10"/>
      <c r="I519" s="10"/>
    </row>
    <row r="520" spans="1:9" ht="18.95" customHeight="1">
      <c r="A520" s="4" t="s">
        <v>78</v>
      </c>
      <c r="B520" s="4"/>
      <c r="C520" s="132">
        <v>36000</v>
      </c>
      <c r="D520" s="79">
        <v>18000</v>
      </c>
      <c r="F520" s="10"/>
      <c r="G520" s="10"/>
      <c r="H520" s="10"/>
      <c r="I520" s="10"/>
    </row>
    <row r="521" spans="1:9" ht="18.95" customHeight="1" thickBot="1">
      <c r="A521" s="6" t="s">
        <v>10</v>
      </c>
      <c r="B521" s="7"/>
      <c r="C521" s="80">
        <f>SUM(C519:C520)</f>
        <v>261360</v>
      </c>
      <c r="D521" s="80">
        <f t="shared" ref="D521" si="48">SUM(D519:D520)</f>
        <v>136880</v>
      </c>
      <c r="F521" s="10"/>
      <c r="G521" s="10"/>
      <c r="H521" s="10"/>
      <c r="I521" s="10"/>
    </row>
    <row r="522" spans="1:9" ht="18.95" customHeight="1" thickTop="1">
      <c r="A522" s="11" t="s">
        <v>79</v>
      </c>
      <c r="B522" s="4"/>
      <c r="C522" s="172"/>
      <c r="D522" s="100"/>
      <c r="F522" s="10"/>
      <c r="G522" s="10"/>
      <c r="H522" s="10"/>
      <c r="I522" s="10"/>
    </row>
    <row r="523" spans="1:9" ht="18.95" customHeight="1">
      <c r="A523" s="7" t="s">
        <v>81</v>
      </c>
      <c r="B523" s="4"/>
      <c r="C523" s="192"/>
      <c r="D523" s="145"/>
      <c r="F523" s="10"/>
      <c r="G523" s="10"/>
      <c r="H523" s="10"/>
      <c r="I523" s="10"/>
    </row>
    <row r="524" spans="1:9" ht="18.95" customHeight="1">
      <c r="A524" s="4" t="s">
        <v>240</v>
      </c>
      <c r="B524" s="4"/>
      <c r="C524" s="159">
        <v>20000</v>
      </c>
      <c r="D524" s="121">
        <v>0</v>
      </c>
      <c r="F524" s="10"/>
      <c r="G524" s="10"/>
      <c r="H524" s="10"/>
      <c r="I524" s="10"/>
    </row>
    <row r="525" spans="1:9" ht="18.95" customHeight="1" thickBot="1">
      <c r="A525" s="6" t="s">
        <v>10</v>
      </c>
      <c r="B525" s="4"/>
      <c r="C525" s="87">
        <f>SUM(C524)</f>
        <v>20000</v>
      </c>
      <c r="D525" s="87">
        <f t="shared" ref="D525" si="49">SUM(D524)</f>
        <v>0</v>
      </c>
      <c r="F525" s="10"/>
      <c r="G525" s="10"/>
      <c r="H525" s="10"/>
      <c r="I525" s="10"/>
    </row>
    <row r="526" spans="1:9" ht="18.95" customHeight="1" thickTop="1">
      <c r="A526" s="7" t="s">
        <v>99</v>
      </c>
      <c r="B526" s="4"/>
      <c r="C526" s="195"/>
      <c r="D526" s="106"/>
      <c r="F526" s="10"/>
      <c r="G526" s="10"/>
      <c r="H526" s="10"/>
      <c r="I526" s="10"/>
    </row>
    <row r="527" spans="1:9" ht="18.95" customHeight="1">
      <c r="A527" s="4" t="s">
        <v>241</v>
      </c>
      <c r="B527" s="4"/>
      <c r="C527" s="132">
        <v>100000</v>
      </c>
      <c r="D527" s="86">
        <v>99029</v>
      </c>
      <c r="F527" s="10"/>
      <c r="G527" s="10"/>
      <c r="H527" s="10"/>
      <c r="I527" s="10"/>
    </row>
    <row r="528" spans="1:9" ht="18.95" customHeight="1" thickBot="1">
      <c r="A528" s="21" t="s">
        <v>10</v>
      </c>
      <c r="B528" s="22"/>
      <c r="C528" s="87">
        <f>SUM(C527)</f>
        <v>100000</v>
      </c>
      <c r="D528" s="87">
        <f t="shared" ref="D528" si="50">SUM(D527)</f>
        <v>99029</v>
      </c>
      <c r="F528" s="10"/>
      <c r="G528" s="10"/>
      <c r="H528" s="10"/>
      <c r="I528" s="10"/>
    </row>
    <row r="529" spans="1:10" ht="18.95" customHeight="1" thickTop="1">
      <c r="A529" s="210"/>
      <c r="B529" s="10"/>
      <c r="C529" s="190"/>
      <c r="D529" s="144"/>
      <c r="F529" s="10"/>
      <c r="G529" s="10"/>
      <c r="H529" s="10"/>
      <c r="I529" s="10"/>
    </row>
    <row r="530" spans="1:10" ht="18.95" customHeight="1">
      <c r="A530" s="210"/>
      <c r="B530" s="10"/>
      <c r="C530" s="190"/>
      <c r="D530" s="144"/>
      <c r="F530" s="10"/>
      <c r="G530" s="10"/>
      <c r="H530" s="10"/>
      <c r="I530" s="10"/>
    </row>
    <row r="531" spans="1:10" ht="18.95" customHeight="1">
      <c r="A531" s="210"/>
      <c r="B531" s="10"/>
      <c r="C531" s="190"/>
      <c r="D531" s="144"/>
      <c r="F531" s="10"/>
      <c r="G531" s="10"/>
      <c r="H531" s="10"/>
      <c r="I531" s="10"/>
    </row>
    <row r="532" spans="1:10" s="36" customFormat="1" ht="18.95" customHeight="1">
      <c r="A532" s="210"/>
      <c r="B532" s="10"/>
      <c r="C532" s="190"/>
      <c r="D532" s="88"/>
      <c r="E532" s="51"/>
      <c r="F532" s="51"/>
      <c r="G532" s="51"/>
      <c r="H532" s="51"/>
      <c r="I532" s="51"/>
    </row>
    <row r="533" spans="1:10" ht="18.95" customHeight="1">
      <c r="A533" s="210"/>
      <c r="B533" s="10"/>
      <c r="C533" s="190"/>
      <c r="D533" s="88"/>
      <c r="F533" s="10"/>
      <c r="G533" s="10"/>
      <c r="H533" s="10"/>
      <c r="I533" s="10"/>
    </row>
    <row r="534" spans="1:10" ht="18.95" customHeight="1">
      <c r="A534" s="210"/>
      <c r="B534" s="10"/>
      <c r="C534" s="190"/>
      <c r="D534" s="88"/>
      <c r="F534" s="10"/>
      <c r="G534" s="10"/>
      <c r="H534" s="10"/>
      <c r="I534" s="10"/>
    </row>
    <row r="535" spans="1:10" ht="18.95" customHeight="1">
      <c r="A535" s="251">
        <v>14</v>
      </c>
      <c r="B535" s="251"/>
      <c r="C535" s="251"/>
      <c r="D535" s="251"/>
      <c r="F535" s="10"/>
      <c r="G535" s="10"/>
      <c r="H535" s="10"/>
      <c r="I535" s="10"/>
    </row>
    <row r="536" spans="1:10" ht="18.95" customHeight="1">
      <c r="A536" s="253" t="s">
        <v>2</v>
      </c>
      <c r="B536" s="253" t="s">
        <v>3</v>
      </c>
      <c r="C536" s="255" t="s">
        <v>4</v>
      </c>
      <c r="D536" s="257" t="s">
        <v>61</v>
      </c>
      <c r="F536" s="10"/>
      <c r="G536" s="10"/>
      <c r="H536" s="10"/>
      <c r="I536" s="10"/>
    </row>
    <row r="537" spans="1:10" ht="18.95" customHeight="1">
      <c r="A537" s="254"/>
      <c r="B537" s="254"/>
      <c r="C537" s="256"/>
      <c r="D537" s="258"/>
      <c r="F537" s="10"/>
      <c r="G537" s="10"/>
      <c r="H537" s="10"/>
      <c r="I537" s="10"/>
    </row>
    <row r="538" spans="1:10" ht="18.95" customHeight="1">
      <c r="A538" s="7" t="s">
        <v>107</v>
      </c>
      <c r="B538" s="4"/>
      <c r="C538" s="131"/>
      <c r="D538" s="81"/>
      <c r="F538" s="10"/>
      <c r="G538" s="10"/>
      <c r="H538" s="10"/>
      <c r="I538" s="10"/>
    </row>
    <row r="539" spans="1:10" ht="18.95" customHeight="1">
      <c r="A539" s="4" t="s">
        <v>242</v>
      </c>
      <c r="B539" s="4"/>
      <c r="C539" s="132">
        <v>700000</v>
      </c>
      <c r="D539" s="79">
        <v>244284.27</v>
      </c>
      <c r="F539" s="10"/>
      <c r="G539" s="10"/>
      <c r="H539" s="10"/>
      <c r="I539" s="10"/>
    </row>
    <row r="540" spans="1:10" ht="18.95" customHeight="1" thickBot="1">
      <c r="A540" s="13" t="s">
        <v>10</v>
      </c>
      <c r="B540" s="8"/>
      <c r="C540" s="80">
        <f>SUM(C539)</f>
        <v>700000</v>
      </c>
      <c r="D540" s="80">
        <f t="shared" ref="D540" si="51">SUM(D539)</f>
        <v>244284.27</v>
      </c>
      <c r="F540" s="10"/>
      <c r="G540" s="10"/>
      <c r="H540" s="10"/>
      <c r="I540" s="10"/>
    </row>
    <row r="541" spans="1:10" ht="18.95" customHeight="1" thickTop="1" thickBot="1">
      <c r="A541" s="34" t="s">
        <v>243</v>
      </c>
      <c r="B541" s="35"/>
      <c r="C541" s="109">
        <f>C521+C525+C528+C540</f>
        <v>1081360</v>
      </c>
      <c r="D541" s="109">
        <f t="shared" ref="D541" si="52">D521+D525+D528+D540</f>
        <v>480193.27</v>
      </c>
      <c r="F541" s="10"/>
      <c r="G541" s="10"/>
      <c r="H541" s="10"/>
      <c r="I541" s="10"/>
    </row>
    <row r="542" spans="1:10" ht="18.95" customHeight="1" thickTop="1" thickBot="1">
      <c r="A542" s="39" t="s">
        <v>244</v>
      </c>
      <c r="B542" s="40"/>
      <c r="C542" s="124">
        <f>C541</f>
        <v>1081360</v>
      </c>
      <c r="D542" s="124">
        <f t="shared" ref="D542" si="53">D541</f>
        <v>480193.27</v>
      </c>
      <c r="F542" s="10"/>
      <c r="G542" s="10"/>
      <c r="H542" s="10"/>
      <c r="I542" s="10"/>
      <c r="J542" s="10"/>
    </row>
    <row r="543" spans="1:10" ht="18.95" customHeight="1" thickTop="1">
      <c r="A543" s="23" t="s">
        <v>245</v>
      </c>
      <c r="B543" s="24"/>
      <c r="C543" s="131"/>
      <c r="D543" s="81"/>
      <c r="F543" s="10"/>
      <c r="G543" s="10"/>
      <c r="H543" s="10"/>
      <c r="I543" s="10"/>
    </row>
    <row r="544" spans="1:10" ht="18.95" customHeight="1">
      <c r="A544" s="7" t="s">
        <v>246</v>
      </c>
      <c r="B544" s="4"/>
      <c r="C544" s="119"/>
      <c r="D544" s="82"/>
      <c r="F544" s="10"/>
      <c r="G544" s="10"/>
      <c r="H544" s="10"/>
      <c r="I544" s="10"/>
    </row>
    <row r="545" spans="1:9" ht="18.95" customHeight="1">
      <c r="A545" s="7" t="s">
        <v>247</v>
      </c>
      <c r="B545" s="4"/>
      <c r="C545" s="119"/>
      <c r="D545" s="82"/>
      <c r="F545" s="10"/>
      <c r="G545" s="10"/>
      <c r="H545" s="10"/>
      <c r="I545" s="10"/>
    </row>
    <row r="546" spans="1:9" ht="18.95" customHeight="1">
      <c r="A546" s="8" t="s">
        <v>248</v>
      </c>
      <c r="B546" s="4"/>
      <c r="C546" s="132">
        <v>78000</v>
      </c>
      <c r="D546" s="153">
        <v>18000</v>
      </c>
      <c r="F546" s="10"/>
      <c r="G546" s="10"/>
      <c r="H546" s="10"/>
      <c r="I546" s="10"/>
    </row>
    <row r="547" spans="1:9" ht="18.95" customHeight="1">
      <c r="A547" s="16" t="s">
        <v>249</v>
      </c>
      <c r="B547" s="8"/>
      <c r="C547" s="85">
        <v>508335</v>
      </c>
      <c r="D547" s="82">
        <v>150725</v>
      </c>
      <c r="F547" s="10"/>
      <c r="G547" s="10"/>
      <c r="H547" s="10"/>
      <c r="I547" s="10"/>
    </row>
    <row r="548" spans="1:9" ht="18.95" customHeight="1">
      <c r="A548" s="4" t="s">
        <v>250</v>
      </c>
      <c r="B548" s="61"/>
      <c r="C548" s="119">
        <v>79395</v>
      </c>
      <c r="D548" s="82">
        <v>27074</v>
      </c>
      <c r="F548" s="10"/>
      <c r="G548" s="10"/>
      <c r="H548" s="10"/>
      <c r="I548" s="10"/>
    </row>
    <row r="549" spans="1:9" ht="18.95" customHeight="1">
      <c r="A549" s="24" t="s">
        <v>251</v>
      </c>
      <c r="B549" s="24"/>
      <c r="C549" s="131" t="s">
        <v>23</v>
      </c>
      <c r="D549" s="81"/>
      <c r="F549" s="10"/>
      <c r="G549" s="10"/>
      <c r="H549" s="10"/>
      <c r="I549" s="10"/>
    </row>
    <row r="550" spans="1:9" ht="18.95" customHeight="1">
      <c r="A550" s="4" t="s">
        <v>252</v>
      </c>
      <c r="B550" s="4"/>
      <c r="C550" s="132">
        <v>200000</v>
      </c>
      <c r="D550" s="79">
        <v>200000</v>
      </c>
      <c r="F550" s="10"/>
      <c r="G550" s="10"/>
      <c r="H550" s="10"/>
      <c r="I550" s="10"/>
    </row>
    <row r="551" spans="1:9" ht="18.95" customHeight="1">
      <c r="A551" s="4" t="s">
        <v>253</v>
      </c>
      <c r="B551" s="8"/>
      <c r="C551" s="111">
        <v>100000</v>
      </c>
      <c r="D551" s="79">
        <v>0</v>
      </c>
      <c r="F551" s="10"/>
      <c r="G551" s="10"/>
      <c r="H551" s="10"/>
      <c r="I551" s="10"/>
    </row>
    <row r="552" spans="1:9" ht="18.95" customHeight="1" thickBot="1">
      <c r="A552" s="6" t="s">
        <v>10</v>
      </c>
      <c r="B552" s="4"/>
      <c r="C552" s="154">
        <f>SUM(C546:C551)</f>
        <v>965730</v>
      </c>
      <c r="D552" s="154">
        <f t="shared" ref="D552" si="54">SUM(D546:D551)</f>
        <v>395799</v>
      </c>
      <c r="F552" s="10"/>
      <c r="G552" s="10"/>
      <c r="H552" s="10"/>
      <c r="I552" s="10"/>
    </row>
    <row r="553" spans="1:9" ht="18.95" customHeight="1" thickTop="1">
      <c r="A553" s="7" t="s">
        <v>254</v>
      </c>
      <c r="B553" s="24"/>
      <c r="C553" s="131"/>
      <c r="D553" s="81"/>
      <c r="F553" s="10"/>
      <c r="G553" s="10"/>
      <c r="H553" s="10"/>
      <c r="I553" s="10"/>
    </row>
    <row r="554" spans="1:9" ht="18.95" customHeight="1">
      <c r="A554" s="4" t="s">
        <v>255</v>
      </c>
      <c r="B554" s="4"/>
      <c r="C554" s="132">
        <v>143000</v>
      </c>
      <c r="D554" s="79">
        <v>143000</v>
      </c>
      <c r="F554" s="10"/>
      <c r="G554" s="10"/>
      <c r="H554" s="10"/>
      <c r="I554" s="10"/>
    </row>
    <row r="555" spans="1:9" ht="18.95" customHeight="1" thickBot="1">
      <c r="A555" s="6" t="s">
        <v>10</v>
      </c>
      <c r="B555" s="4"/>
      <c r="C555" s="80">
        <f>SUM(C554)</f>
        <v>143000</v>
      </c>
      <c r="D555" s="80">
        <f t="shared" ref="D555" si="55">SUM(D554)</f>
        <v>143000</v>
      </c>
      <c r="F555" s="10"/>
      <c r="G555" s="10"/>
      <c r="H555" s="10"/>
      <c r="I555" s="10"/>
    </row>
    <row r="556" spans="1:9" ht="18.95" customHeight="1" thickTop="1" thickBot="1">
      <c r="A556" s="25" t="s">
        <v>256</v>
      </c>
      <c r="B556" s="43"/>
      <c r="C556" s="107">
        <f>C555+C552</f>
        <v>1108730</v>
      </c>
      <c r="D556" s="107">
        <f t="shared" ref="D556" si="56">D555+D552</f>
        <v>538799</v>
      </c>
      <c r="F556" s="10"/>
      <c r="G556" s="10"/>
      <c r="H556" s="10"/>
      <c r="I556" s="10"/>
    </row>
    <row r="557" spans="1:9" ht="18.95" customHeight="1" thickTop="1" thickBot="1">
      <c r="A557" s="39" t="s">
        <v>257</v>
      </c>
      <c r="B557" s="40"/>
      <c r="C557" s="150">
        <f>C556</f>
        <v>1108730</v>
      </c>
      <c r="D557" s="150">
        <f t="shared" ref="D557" si="57">D556</f>
        <v>538799</v>
      </c>
      <c r="F557" s="10"/>
      <c r="G557" s="10"/>
      <c r="H557" s="10"/>
      <c r="I557" s="10"/>
    </row>
    <row r="558" spans="1:9" ht="18.95" customHeight="1" thickTop="1" thickBot="1">
      <c r="A558" s="62" t="s">
        <v>258</v>
      </c>
      <c r="B558" s="63"/>
      <c r="C558" s="107">
        <f>C247+C264+C341+C348+C368+C448+C465+C504+C513+C542+C557</f>
        <v>21000000</v>
      </c>
      <c r="D558" s="107">
        <f>D247+D264+D341+D348+D368+D448+D465+D504+D513+D542+D557</f>
        <v>6866737.8800000008</v>
      </c>
      <c r="F558" s="10"/>
      <c r="G558" s="10"/>
      <c r="H558" s="10"/>
      <c r="I558" s="10"/>
    </row>
    <row r="559" spans="1:9" ht="18.95" customHeight="1" thickTop="1">
      <c r="A559" s="210"/>
      <c r="B559" s="10"/>
      <c r="C559" s="190"/>
      <c r="D559" s="88"/>
      <c r="F559" s="10"/>
      <c r="G559" s="10"/>
      <c r="H559" s="10"/>
      <c r="I559" s="10"/>
    </row>
    <row r="560" spans="1:9" ht="18.95" customHeight="1">
      <c r="A560" s="210"/>
      <c r="B560" s="10"/>
      <c r="C560" s="190"/>
      <c r="D560" s="88"/>
      <c r="F560" s="10"/>
      <c r="G560" s="10"/>
      <c r="H560" s="10"/>
      <c r="I560" s="10"/>
    </row>
    <row r="561" spans="1:9" ht="18.95" customHeight="1">
      <c r="A561" s="252" t="s">
        <v>313</v>
      </c>
      <c r="B561" s="252"/>
      <c r="C561" s="252"/>
      <c r="D561" s="252"/>
      <c r="F561" s="10"/>
      <c r="G561" s="10"/>
      <c r="H561" s="10"/>
      <c r="I561" s="10"/>
    </row>
    <row r="562" spans="1:9" ht="18.95" customHeight="1">
      <c r="A562" s="259" t="s">
        <v>312</v>
      </c>
      <c r="B562" s="259"/>
      <c r="C562" s="259"/>
      <c r="D562" s="259"/>
      <c r="F562" s="10"/>
      <c r="G562" s="10"/>
      <c r="H562" s="10"/>
      <c r="I562" s="10"/>
    </row>
    <row r="563" spans="1:9" ht="18.95" customHeight="1">
      <c r="A563" s="212" t="s">
        <v>307</v>
      </c>
      <c r="B563" s="10"/>
      <c r="C563" s="167"/>
      <c r="D563" s="167"/>
      <c r="F563" s="10"/>
      <c r="G563" s="10"/>
      <c r="H563" s="10"/>
      <c r="I563" s="10"/>
    </row>
    <row r="564" spans="1:9" ht="18.95" customHeight="1">
      <c r="A564" s="210"/>
      <c r="B564" s="10"/>
      <c r="C564" s="190"/>
      <c r="D564" s="88"/>
      <c r="F564" s="10"/>
      <c r="G564" s="10"/>
      <c r="H564" s="10"/>
      <c r="I564" s="10"/>
    </row>
    <row r="565" spans="1:9" ht="18.95" customHeight="1">
      <c r="A565" s="210"/>
      <c r="B565" s="10"/>
      <c r="C565" s="190"/>
      <c r="D565" s="88"/>
      <c r="F565" s="10"/>
      <c r="G565" s="10"/>
      <c r="H565" s="10"/>
      <c r="I565" s="10"/>
    </row>
    <row r="566" spans="1:9" ht="18.95" customHeight="1">
      <c r="A566" s="210"/>
      <c r="B566" s="10"/>
      <c r="C566" s="190"/>
      <c r="D566" s="88"/>
      <c r="F566" s="10"/>
      <c r="G566" s="10"/>
      <c r="H566" s="10"/>
      <c r="I566" s="10"/>
    </row>
    <row r="567" spans="1:9" ht="18.95" customHeight="1">
      <c r="A567" s="210"/>
      <c r="B567" s="10"/>
      <c r="C567" s="190"/>
      <c r="D567" s="88"/>
      <c r="F567" s="10"/>
      <c r="G567" s="10"/>
      <c r="H567" s="10"/>
      <c r="I567" s="10"/>
    </row>
    <row r="568" spans="1:9" ht="18.95" customHeight="1">
      <c r="A568" s="210"/>
      <c r="B568" s="10"/>
      <c r="C568" s="190"/>
      <c r="D568" s="88"/>
      <c r="F568" s="10"/>
      <c r="G568" s="10"/>
      <c r="H568" s="10"/>
      <c r="I568" s="10"/>
    </row>
    <row r="569" spans="1:9" ht="18.95" customHeight="1">
      <c r="A569" s="210"/>
      <c r="B569" s="10"/>
      <c r="C569" s="190"/>
      <c r="D569" s="88"/>
      <c r="F569" s="10"/>
      <c r="G569" s="10"/>
      <c r="H569" s="10"/>
      <c r="I569" s="10"/>
    </row>
    <row r="570" spans="1:9" ht="18.95" customHeight="1">
      <c r="A570" s="252"/>
      <c r="B570" s="252"/>
      <c r="C570" s="252"/>
      <c r="D570" s="252"/>
      <c r="F570" s="10"/>
      <c r="G570" s="10"/>
      <c r="H570" s="10"/>
      <c r="I570" s="10"/>
    </row>
    <row r="571" spans="1:9" ht="18.95" customHeight="1">
      <c r="A571" s="32"/>
      <c r="B571" s="10"/>
      <c r="C571" s="196"/>
      <c r="D571" s="155"/>
      <c r="F571" s="10"/>
      <c r="G571" s="10"/>
      <c r="H571" s="10"/>
      <c r="I571" s="10"/>
    </row>
    <row r="572" spans="1:9" ht="18.95" customHeight="1">
      <c r="A572" s="32"/>
      <c r="B572" s="10"/>
      <c r="C572" s="167"/>
      <c r="D572" s="110"/>
      <c r="F572" s="10"/>
      <c r="G572" s="10"/>
      <c r="H572" s="10"/>
      <c r="I572" s="10"/>
    </row>
    <row r="573" spans="1:9" ht="18.95" customHeight="1">
      <c r="A573" s="32"/>
      <c r="B573" s="10"/>
      <c r="C573" s="197"/>
      <c r="D573" s="110"/>
      <c r="F573" s="10"/>
      <c r="G573" s="10"/>
      <c r="H573" s="10"/>
      <c r="I573" s="10"/>
    </row>
    <row r="574" spans="1:9" ht="18.95" customHeight="1">
      <c r="A574" s="32"/>
      <c r="B574" s="10"/>
      <c r="C574" s="197"/>
      <c r="D574" s="110"/>
    </row>
    <row r="575" spans="1:9" ht="18.95" customHeight="1">
      <c r="A575" s="10"/>
      <c r="B575" s="10"/>
      <c r="C575" s="167"/>
      <c r="D575" s="110"/>
    </row>
    <row r="576" spans="1:9" ht="18.95" customHeight="1">
      <c r="A576" s="10"/>
      <c r="B576" s="10"/>
      <c r="C576" s="167"/>
      <c r="D576" s="110"/>
    </row>
    <row r="577" spans="1:4" ht="18.95" customHeight="1">
      <c r="A577" s="10"/>
      <c r="B577" s="10"/>
      <c r="C577" s="167"/>
      <c r="D577" s="110"/>
    </row>
    <row r="578" spans="1:4" ht="18.95" customHeight="1">
      <c r="A578" s="10"/>
      <c r="B578" s="10"/>
      <c r="C578" s="167"/>
      <c r="D578" s="110"/>
    </row>
    <row r="579" spans="1:4" ht="18.95" customHeight="1">
      <c r="A579" s="10"/>
      <c r="B579" s="10"/>
      <c r="C579" s="167"/>
      <c r="D579" s="110"/>
    </row>
    <row r="580" spans="1:4" ht="18.95" customHeight="1">
      <c r="A580" s="10"/>
      <c r="B580" s="10"/>
      <c r="C580" s="167"/>
      <c r="D580" s="110"/>
    </row>
    <row r="581" spans="1:4" ht="18.95" customHeight="1">
      <c r="A581" s="10"/>
      <c r="B581" s="10"/>
      <c r="C581" s="167"/>
      <c r="D581" s="110"/>
    </row>
    <row r="582" spans="1:4" ht="18.95" customHeight="1">
      <c r="A582" s="10"/>
      <c r="B582" s="10"/>
      <c r="C582" s="167"/>
      <c r="D582" s="110"/>
    </row>
    <row r="583" spans="1:4" ht="18.95" customHeight="1">
      <c r="A583" s="10"/>
      <c r="B583" s="10"/>
      <c r="C583" s="167"/>
      <c r="D583" s="156"/>
    </row>
    <row r="584" spans="1:4" ht="18.95" customHeight="1">
      <c r="A584" s="210"/>
      <c r="B584" s="10"/>
      <c r="C584" s="144"/>
      <c r="D584" s="88"/>
    </row>
    <row r="585" spans="1:4" ht="18.95" customHeight="1">
      <c r="A585" s="10"/>
      <c r="B585" s="10"/>
      <c r="C585" s="167"/>
      <c r="D585" s="110"/>
    </row>
  </sheetData>
  <mergeCells count="77">
    <mergeCell ref="A570:D570"/>
    <mergeCell ref="A536:A537"/>
    <mergeCell ref="B536:B537"/>
    <mergeCell ref="C536:C537"/>
    <mergeCell ref="D536:D537"/>
    <mergeCell ref="A561:D561"/>
    <mergeCell ref="A562:D562"/>
    <mergeCell ref="A535:D535"/>
    <mergeCell ref="A413:A414"/>
    <mergeCell ref="B413:B414"/>
    <mergeCell ref="C413:C414"/>
    <mergeCell ref="D413:D414"/>
    <mergeCell ref="A453:D453"/>
    <mergeCell ref="A454:A455"/>
    <mergeCell ref="B454:B455"/>
    <mergeCell ref="C454:C455"/>
    <mergeCell ref="D454:D455"/>
    <mergeCell ref="A494:D494"/>
    <mergeCell ref="A495:A496"/>
    <mergeCell ref="B495:B496"/>
    <mergeCell ref="C495:C496"/>
    <mergeCell ref="D495:D496"/>
    <mergeCell ref="A412:D412"/>
    <mergeCell ref="A290:A291"/>
    <mergeCell ref="B290:B291"/>
    <mergeCell ref="C290:C291"/>
    <mergeCell ref="D290:D291"/>
    <mergeCell ref="A330:D330"/>
    <mergeCell ref="A331:A332"/>
    <mergeCell ref="B331:B332"/>
    <mergeCell ref="C331:C332"/>
    <mergeCell ref="D331:D332"/>
    <mergeCell ref="A371:D371"/>
    <mergeCell ref="A372:A373"/>
    <mergeCell ref="B372:B373"/>
    <mergeCell ref="C372:C373"/>
    <mergeCell ref="D372:D373"/>
    <mergeCell ref="A289:D289"/>
    <mergeCell ref="A167:A168"/>
    <mergeCell ref="B167:B168"/>
    <mergeCell ref="C167:C168"/>
    <mergeCell ref="D167:D168"/>
    <mergeCell ref="A207:D207"/>
    <mergeCell ref="A208:A209"/>
    <mergeCell ref="B208:B209"/>
    <mergeCell ref="C208:C209"/>
    <mergeCell ref="D208:D209"/>
    <mergeCell ref="A248:D248"/>
    <mergeCell ref="A249:A250"/>
    <mergeCell ref="B249:B250"/>
    <mergeCell ref="C249:C250"/>
    <mergeCell ref="D249:D250"/>
    <mergeCell ref="A166:D166"/>
    <mergeCell ref="A82:D82"/>
    <mergeCell ref="A84:D84"/>
    <mergeCell ref="A85:A86"/>
    <mergeCell ref="B85:B86"/>
    <mergeCell ref="C85:C86"/>
    <mergeCell ref="D85:D86"/>
    <mergeCell ref="A125:D125"/>
    <mergeCell ref="A126:A127"/>
    <mergeCell ref="B126:B127"/>
    <mergeCell ref="C126:C127"/>
    <mergeCell ref="D126:D127"/>
    <mergeCell ref="A81:D81"/>
    <mergeCell ref="A1:D1"/>
    <mergeCell ref="A2:D2"/>
    <mergeCell ref="A3:D3"/>
    <mergeCell ref="A4:A5"/>
    <mergeCell ref="B4:B5"/>
    <mergeCell ref="C4:C5"/>
    <mergeCell ref="D4:D5"/>
    <mergeCell ref="A42:D42"/>
    <mergeCell ref="A43:A44"/>
    <mergeCell ref="B43:B44"/>
    <mergeCell ref="C43:C44"/>
    <mergeCell ref="D43:D44"/>
  </mergeCells>
  <pageMargins left="0.78740157480314965" right="0.31496062992125984" top="0" bottom="0" header="0.51181102362204722" footer="0.44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0"/>
  <sheetViews>
    <sheetView view="pageBreakPreview" topLeftCell="A61" zoomScale="130" zoomScaleSheetLayoutView="130" workbookViewId="0">
      <selection activeCell="D76" sqref="D76"/>
    </sheetView>
  </sheetViews>
  <sheetFormatPr defaultRowHeight="18.95" customHeight="1"/>
  <cols>
    <col min="1" max="1" width="53.5703125" style="1" customWidth="1"/>
    <col min="2" max="2" width="9.140625" style="1" customWidth="1"/>
    <col min="3" max="3" width="13.85546875" style="198" customWidth="1"/>
    <col min="4" max="4" width="13.85546875" style="157" customWidth="1"/>
    <col min="5" max="5" width="9.140625" style="10"/>
    <col min="6" max="16384" width="9.140625" style="1"/>
  </cols>
  <sheetData>
    <row r="1" spans="1:6" ht="18.95" customHeight="1">
      <c r="A1" s="264" t="s">
        <v>0</v>
      </c>
      <c r="B1" s="264"/>
      <c r="C1" s="264"/>
      <c r="D1" s="264"/>
    </row>
    <row r="2" spans="1:6" ht="18.95" customHeight="1">
      <c r="A2" s="264" t="s">
        <v>1</v>
      </c>
      <c r="B2" s="264"/>
      <c r="C2" s="264"/>
      <c r="D2" s="264"/>
    </row>
    <row r="3" spans="1:6" ht="18.95" customHeight="1">
      <c r="A3" s="251" t="s">
        <v>324</v>
      </c>
      <c r="B3" s="251"/>
      <c r="C3" s="251"/>
      <c r="D3" s="251"/>
    </row>
    <row r="4" spans="1:6" ht="18.95" customHeight="1">
      <c r="A4" s="253" t="s">
        <v>2</v>
      </c>
      <c r="B4" s="253" t="s">
        <v>3</v>
      </c>
      <c r="C4" s="255" t="s">
        <v>4</v>
      </c>
      <c r="D4" s="257" t="s">
        <v>5</v>
      </c>
    </row>
    <row r="5" spans="1:6" ht="18.95" customHeight="1">
      <c r="A5" s="254"/>
      <c r="B5" s="254"/>
      <c r="C5" s="256"/>
      <c r="D5" s="258"/>
    </row>
    <row r="6" spans="1:6" ht="18.95" customHeight="1">
      <c r="A6" s="2" t="s">
        <v>6</v>
      </c>
      <c r="B6" s="3"/>
      <c r="C6" s="158"/>
      <c r="D6" s="77"/>
    </row>
    <row r="7" spans="1:6" ht="18.95" customHeight="1">
      <c r="A7" s="4" t="s">
        <v>7</v>
      </c>
      <c r="B7" s="4"/>
      <c r="C7" s="119">
        <v>67000</v>
      </c>
      <c r="D7" s="78">
        <v>77016.800000000003</v>
      </c>
      <c r="F7" s="5"/>
    </row>
    <row r="8" spans="1:6" ht="18.95" customHeight="1">
      <c r="A8" s="4" t="s">
        <v>8</v>
      </c>
      <c r="B8" s="4"/>
      <c r="C8" s="119">
        <v>50000</v>
      </c>
      <c r="D8" s="78">
        <v>68493</v>
      </c>
    </row>
    <row r="9" spans="1:6" ht="18.95" customHeight="1">
      <c r="A9" s="4" t="s">
        <v>9</v>
      </c>
      <c r="B9" s="4"/>
      <c r="C9" s="132">
        <v>3000</v>
      </c>
      <c r="D9" s="78">
        <v>2600</v>
      </c>
    </row>
    <row r="10" spans="1:6" ht="18.95" customHeight="1" thickBot="1">
      <c r="A10" s="6" t="s">
        <v>10</v>
      </c>
      <c r="B10" s="4"/>
      <c r="C10" s="99">
        <f>SUM(C7:C9)</f>
        <v>120000</v>
      </c>
      <c r="D10" s="80">
        <f>SUM(D7:D9)</f>
        <v>148109.79999999999</v>
      </c>
    </row>
    <row r="11" spans="1:6" ht="18.95" customHeight="1" thickTop="1">
      <c r="A11" s="7" t="s">
        <v>11</v>
      </c>
      <c r="B11" s="4"/>
      <c r="C11" s="131"/>
      <c r="D11" s="81"/>
    </row>
    <row r="12" spans="1:6" ht="18.95" customHeight="1">
      <c r="A12" s="4" t="s">
        <v>12</v>
      </c>
      <c r="B12" s="4"/>
      <c r="C12" s="131">
        <v>952000</v>
      </c>
      <c r="D12" s="81">
        <v>817708.47</v>
      </c>
    </row>
    <row r="13" spans="1:6" ht="18.95" customHeight="1">
      <c r="A13" s="4" t="s">
        <v>13</v>
      </c>
      <c r="B13" s="4"/>
      <c r="C13" s="119">
        <v>1500000</v>
      </c>
      <c r="D13" s="81">
        <v>1644439.02</v>
      </c>
    </row>
    <row r="14" spans="1:6" ht="18.95" customHeight="1">
      <c r="A14" s="4" t="s">
        <v>14</v>
      </c>
      <c r="B14" s="4"/>
      <c r="C14" s="132">
        <v>7500000</v>
      </c>
      <c r="D14" s="81">
        <v>5491505.8300000001</v>
      </c>
    </row>
    <row r="15" spans="1:6" ht="18.95" customHeight="1">
      <c r="A15" s="4" t="s">
        <v>15</v>
      </c>
      <c r="B15" s="4"/>
      <c r="C15" s="119">
        <v>400000</v>
      </c>
      <c r="D15" s="81">
        <v>54816.21</v>
      </c>
    </row>
    <row r="16" spans="1:6" ht="18.95" customHeight="1">
      <c r="A16" s="4" t="s">
        <v>16</v>
      </c>
      <c r="B16" s="4"/>
      <c r="C16" s="85">
        <v>100000</v>
      </c>
      <c r="D16" s="81">
        <v>68111.62</v>
      </c>
    </row>
    <row r="17" spans="1:4" ht="18.95" customHeight="1">
      <c r="A17" s="4" t="s">
        <v>17</v>
      </c>
      <c r="B17" s="4"/>
      <c r="C17" s="119">
        <v>900000</v>
      </c>
      <c r="D17" s="81">
        <v>627784</v>
      </c>
    </row>
    <row r="18" spans="1:4" ht="18.95" customHeight="1">
      <c r="A18" s="4" t="s">
        <v>18</v>
      </c>
      <c r="B18" s="4"/>
      <c r="C18" s="119">
        <v>1900000</v>
      </c>
      <c r="D18" s="81">
        <v>1186555.57</v>
      </c>
    </row>
    <row r="19" spans="1:4" ht="18.95" customHeight="1">
      <c r="A19" s="4" t="s">
        <v>19</v>
      </c>
      <c r="B19" s="4"/>
      <c r="C19" s="119">
        <v>70000</v>
      </c>
      <c r="D19" s="81">
        <v>42538.85</v>
      </c>
    </row>
    <row r="20" spans="1:4" ht="18.95" customHeight="1">
      <c r="A20" s="4" t="s">
        <v>301</v>
      </c>
      <c r="B20" s="4"/>
      <c r="C20" s="132">
        <v>80000</v>
      </c>
      <c r="D20" s="81">
        <v>28338.62</v>
      </c>
    </row>
    <row r="21" spans="1:4" ht="18.95" customHeight="1">
      <c r="A21" s="4" t="s">
        <v>20</v>
      </c>
      <c r="B21" s="4"/>
      <c r="C21" s="132">
        <v>5000</v>
      </c>
      <c r="D21" s="81">
        <v>0</v>
      </c>
    </row>
    <row r="22" spans="1:4" ht="18.95" customHeight="1" thickBot="1">
      <c r="A22" s="6" t="s">
        <v>10</v>
      </c>
      <c r="B22" s="6"/>
      <c r="C22" s="84">
        <f>SUM(C12:C21)</f>
        <v>13407000</v>
      </c>
      <c r="D22" s="84">
        <f>SUM(D12:D21)</f>
        <v>9961798.1899999995</v>
      </c>
    </row>
    <row r="23" spans="1:4" ht="18.95" customHeight="1" thickTop="1">
      <c r="A23" s="7" t="s">
        <v>21</v>
      </c>
      <c r="B23" s="4"/>
      <c r="C23" s="131"/>
      <c r="D23" s="81"/>
    </row>
    <row r="24" spans="1:4" ht="18.95" customHeight="1">
      <c r="A24" s="7" t="s">
        <v>22</v>
      </c>
      <c r="B24" s="4"/>
      <c r="C24" s="85"/>
      <c r="D24" s="85"/>
    </row>
    <row r="25" spans="1:4" ht="18.95" customHeight="1">
      <c r="A25" s="4" t="s">
        <v>24</v>
      </c>
      <c r="B25" s="4"/>
      <c r="C25" s="85">
        <v>500</v>
      </c>
      <c r="D25" s="85">
        <v>40</v>
      </c>
    </row>
    <row r="26" spans="1:4" ht="18.95" customHeight="1">
      <c r="A26" s="4" t="s">
        <v>25</v>
      </c>
      <c r="B26" s="4"/>
      <c r="C26" s="85">
        <v>500</v>
      </c>
      <c r="D26" s="85">
        <v>280</v>
      </c>
    </row>
    <row r="27" spans="1:4" ht="18.95" customHeight="1">
      <c r="A27" s="4" t="s">
        <v>26</v>
      </c>
      <c r="B27" s="4"/>
      <c r="C27" s="85">
        <v>500</v>
      </c>
      <c r="D27" s="85">
        <v>0</v>
      </c>
    </row>
    <row r="28" spans="1:4" ht="18.95" customHeight="1">
      <c r="A28" s="4" t="s">
        <v>27</v>
      </c>
      <c r="B28" s="4"/>
      <c r="C28" s="85">
        <v>500</v>
      </c>
      <c r="D28" s="85">
        <v>0</v>
      </c>
    </row>
    <row r="29" spans="1:4" ht="18.95" customHeight="1">
      <c r="A29" s="4" t="s">
        <v>28</v>
      </c>
      <c r="B29" s="4"/>
      <c r="C29" s="85">
        <v>46000</v>
      </c>
      <c r="D29" s="85">
        <v>135317</v>
      </c>
    </row>
    <row r="30" spans="1:4" ht="18.95" customHeight="1">
      <c r="A30" s="4" t="s">
        <v>29</v>
      </c>
      <c r="B30" s="4"/>
      <c r="C30" s="85">
        <v>0</v>
      </c>
      <c r="D30" s="85">
        <v>0</v>
      </c>
    </row>
    <row r="31" spans="1:4" ht="18.95" customHeight="1">
      <c r="A31" s="8" t="s">
        <v>30</v>
      </c>
      <c r="B31" s="4"/>
      <c r="C31" s="86">
        <v>0</v>
      </c>
      <c r="D31" s="85">
        <v>0</v>
      </c>
    </row>
    <row r="32" spans="1:4" ht="18.95" customHeight="1">
      <c r="A32" s="8" t="s">
        <v>31</v>
      </c>
      <c r="B32" s="4"/>
      <c r="C32" s="86">
        <v>500</v>
      </c>
      <c r="D32" s="85">
        <v>250</v>
      </c>
    </row>
    <row r="33" spans="1:4" ht="18.95" customHeight="1">
      <c r="A33" s="8" t="s">
        <v>300</v>
      </c>
      <c r="B33" s="8"/>
      <c r="C33" s="86">
        <v>0</v>
      </c>
      <c r="D33" s="85">
        <v>0</v>
      </c>
    </row>
    <row r="34" spans="1:4" ht="18.95" customHeight="1">
      <c r="A34" s="8" t="s">
        <v>32</v>
      </c>
      <c r="B34" s="8"/>
      <c r="C34" s="86">
        <v>1000</v>
      </c>
      <c r="D34" s="85">
        <v>600</v>
      </c>
    </row>
    <row r="35" spans="1:4" ht="18.95" customHeight="1">
      <c r="A35" s="8" t="s">
        <v>33</v>
      </c>
      <c r="B35" s="8"/>
      <c r="C35" s="86">
        <v>500</v>
      </c>
      <c r="D35" s="85">
        <v>26043</v>
      </c>
    </row>
    <row r="36" spans="1:4" ht="18.95" customHeight="1" thickBot="1">
      <c r="A36" s="9" t="s">
        <v>10</v>
      </c>
      <c r="B36" s="9"/>
      <c r="C36" s="87">
        <f>SUM(C25:C35)</f>
        <v>50000</v>
      </c>
      <c r="D36" s="87">
        <f>SUM(D25:D35)</f>
        <v>162530</v>
      </c>
    </row>
    <row r="37" spans="1:4" s="10" customFormat="1" ht="18.95" customHeight="1" thickTop="1">
      <c r="A37" s="214"/>
      <c r="B37" s="214"/>
      <c r="C37" s="144"/>
      <c r="D37" s="88"/>
    </row>
    <row r="38" spans="1:4" s="10" customFormat="1" ht="18.95" customHeight="1">
      <c r="A38" s="214"/>
      <c r="B38" s="214"/>
      <c r="C38" s="144"/>
      <c r="D38" s="88"/>
    </row>
    <row r="39" spans="1:4" s="10" customFormat="1" ht="18.95" customHeight="1">
      <c r="A39" s="214"/>
      <c r="B39" s="214"/>
      <c r="C39" s="144"/>
      <c r="D39" s="88"/>
    </row>
    <row r="40" spans="1:4" s="10" customFormat="1" ht="18.95" customHeight="1">
      <c r="A40" s="214"/>
      <c r="B40" s="214"/>
      <c r="C40" s="144"/>
      <c r="D40" s="88"/>
    </row>
    <row r="41" spans="1:4" s="10" customFormat="1" ht="18.95" customHeight="1">
      <c r="A41" s="214"/>
      <c r="B41" s="214"/>
      <c r="C41" s="144"/>
      <c r="D41" s="88"/>
    </row>
    <row r="42" spans="1:4" ht="18.75" customHeight="1">
      <c r="A42" s="251">
        <v>2</v>
      </c>
      <c r="B42" s="251"/>
      <c r="C42" s="251"/>
      <c r="D42" s="251"/>
    </row>
    <row r="43" spans="1:4" ht="18.75" customHeight="1">
      <c r="A43" s="253" t="s">
        <v>2</v>
      </c>
      <c r="B43" s="253" t="s">
        <v>3</v>
      </c>
      <c r="C43" s="255" t="s">
        <v>4</v>
      </c>
      <c r="D43" s="257" t="s">
        <v>5</v>
      </c>
    </row>
    <row r="44" spans="1:4" ht="18.75" customHeight="1">
      <c r="A44" s="254"/>
      <c r="B44" s="254"/>
      <c r="C44" s="256"/>
      <c r="D44" s="258"/>
    </row>
    <row r="45" spans="1:4" ht="18.75" customHeight="1">
      <c r="A45" s="11" t="s">
        <v>34</v>
      </c>
      <c r="B45" s="8"/>
      <c r="C45" s="132"/>
      <c r="D45" s="77"/>
    </row>
    <row r="46" spans="1:4" ht="18.75" customHeight="1">
      <c r="A46" s="4" t="s">
        <v>35</v>
      </c>
      <c r="B46" s="8"/>
      <c r="C46" s="132">
        <v>120000</v>
      </c>
      <c r="D46" s="89">
        <v>51766.75</v>
      </c>
    </row>
    <row r="47" spans="1:4" ht="18.75" customHeight="1" thickBot="1">
      <c r="A47" s="6" t="s">
        <v>10</v>
      </c>
      <c r="B47" s="6"/>
      <c r="C47" s="87">
        <f>SUM(C46)</f>
        <v>120000</v>
      </c>
      <c r="D47" s="80">
        <f>SUM(D46)</f>
        <v>51766.75</v>
      </c>
    </row>
    <row r="48" spans="1:4" ht="18.75" customHeight="1" thickTop="1">
      <c r="A48" s="7" t="s">
        <v>36</v>
      </c>
      <c r="B48" s="4"/>
      <c r="C48" s="131"/>
      <c r="D48" s="81"/>
    </row>
    <row r="49" spans="1:4" ht="18.75" customHeight="1">
      <c r="A49" s="4" t="s">
        <v>37</v>
      </c>
      <c r="B49" s="4"/>
      <c r="C49" s="159">
        <v>435000</v>
      </c>
      <c r="D49" s="89">
        <v>411669</v>
      </c>
    </row>
    <row r="50" spans="1:4" ht="18.75" customHeight="1">
      <c r="A50" s="4" t="s">
        <v>38</v>
      </c>
      <c r="B50" s="4"/>
      <c r="C50" s="132">
        <v>15000</v>
      </c>
      <c r="D50" s="89">
        <v>17550</v>
      </c>
    </row>
    <row r="51" spans="1:4" ht="18.75" customHeight="1" thickBot="1">
      <c r="A51" s="6" t="s">
        <v>10</v>
      </c>
      <c r="B51" s="6"/>
      <c r="C51" s="87">
        <f>SUM(C49:C50)</f>
        <v>450000</v>
      </c>
      <c r="D51" s="80">
        <f>SUM(D49:D50)</f>
        <v>429219</v>
      </c>
    </row>
    <row r="52" spans="1:4" ht="18.75" customHeight="1" thickTop="1">
      <c r="A52" s="7" t="s">
        <v>39</v>
      </c>
      <c r="B52" s="4"/>
      <c r="C52" s="131"/>
      <c r="D52" s="90"/>
    </row>
    <row r="53" spans="1:4" ht="18.75" customHeight="1">
      <c r="A53" s="4" t="s">
        <v>40</v>
      </c>
      <c r="B53" s="4"/>
      <c r="C53" s="82">
        <v>80000</v>
      </c>
      <c r="D53" s="91">
        <v>134300</v>
      </c>
    </row>
    <row r="54" spans="1:4" ht="18.75" customHeight="1">
      <c r="A54" s="4" t="s">
        <v>41</v>
      </c>
      <c r="B54" s="4"/>
      <c r="C54" s="85">
        <v>0</v>
      </c>
      <c r="D54" s="91">
        <v>0</v>
      </c>
    </row>
    <row r="55" spans="1:4" ht="18.75" customHeight="1">
      <c r="A55" s="4" t="s">
        <v>42</v>
      </c>
      <c r="B55" s="4"/>
      <c r="C55" s="121">
        <v>70000</v>
      </c>
      <c r="D55" s="92">
        <v>0</v>
      </c>
    </row>
    <row r="56" spans="1:4" ht="18.75" customHeight="1" thickBot="1">
      <c r="A56" s="6" t="s">
        <v>10</v>
      </c>
      <c r="B56" s="6"/>
      <c r="C56" s="87">
        <f>SUM(C53:C55)</f>
        <v>150000</v>
      </c>
      <c r="D56" s="87">
        <f>SUM(D53:D55)</f>
        <v>134300</v>
      </c>
    </row>
    <row r="57" spans="1:4" ht="18.75" customHeight="1" thickTop="1">
      <c r="A57" s="11" t="s">
        <v>43</v>
      </c>
      <c r="B57" s="6"/>
      <c r="C57" s="160"/>
      <c r="D57" s="93"/>
    </row>
    <row r="58" spans="1:4" ht="18.75" customHeight="1">
      <c r="A58" s="12" t="s">
        <v>44</v>
      </c>
      <c r="B58" s="6"/>
      <c r="C58" s="85">
        <v>3000</v>
      </c>
      <c r="D58" s="85">
        <v>0</v>
      </c>
    </row>
    <row r="59" spans="1:4" ht="18.75" customHeight="1">
      <c r="A59" s="12" t="s">
        <v>45</v>
      </c>
      <c r="B59" s="6"/>
      <c r="C59" s="86">
        <v>0</v>
      </c>
      <c r="D59" s="86">
        <v>0</v>
      </c>
    </row>
    <row r="60" spans="1:4" ht="18.75" customHeight="1" thickBot="1">
      <c r="A60" s="6" t="s">
        <v>10</v>
      </c>
      <c r="B60" s="6"/>
      <c r="C60" s="87">
        <f>SUM(C58:C59)</f>
        <v>3000</v>
      </c>
      <c r="D60" s="80">
        <f>SUM(D58:D59)</f>
        <v>0</v>
      </c>
    </row>
    <row r="61" spans="1:4" ht="18.75" customHeight="1" thickTop="1">
      <c r="A61" s="7" t="s">
        <v>46</v>
      </c>
      <c r="B61" s="4"/>
      <c r="C61" s="131"/>
      <c r="D61" s="81"/>
    </row>
    <row r="62" spans="1:4" ht="18.75" customHeight="1">
      <c r="A62" s="7" t="s">
        <v>47</v>
      </c>
      <c r="B62" s="4"/>
      <c r="C62" s="119"/>
      <c r="D62" s="82"/>
    </row>
    <row r="63" spans="1:4" ht="18.75" customHeight="1">
      <c r="A63" s="4" t="s">
        <v>48</v>
      </c>
      <c r="B63" s="4"/>
      <c r="C63" s="161">
        <v>6700000</v>
      </c>
      <c r="D63" s="95">
        <f>3087219+566384+1218000+8000+75000+60000</f>
        <v>5014603</v>
      </c>
    </row>
    <row r="64" spans="1:4" ht="18.75" customHeight="1">
      <c r="A64" s="4" t="s">
        <v>49</v>
      </c>
      <c r="B64" s="6"/>
      <c r="C64" s="162">
        <v>0</v>
      </c>
      <c r="D64" s="95">
        <v>0</v>
      </c>
    </row>
    <row r="65" spans="1:5" ht="18.75" customHeight="1" thickBot="1">
      <c r="A65" s="13" t="s">
        <v>50</v>
      </c>
      <c r="B65" s="13"/>
      <c r="C65" s="84">
        <f>SUM(C63:C64)</f>
        <v>6700000</v>
      </c>
      <c r="D65" s="80">
        <f>SUM(D63:D64)</f>
        <v>5014603</v>
      </c>
    </row>
    <row r="66" spans="1:5" ht="18.75" customHeight="1" thickTop="1" thickBot="1">
      <c r="A66" s="14" t="s">
        <v>51</v>
      </c>
      <c r="B66" s="8"/>
      <c r="C66" s="96">
        <f>C10+C22+C36+C47+C51+C56+C60+C65</f>
        <v>21000000</v>
      </c>
      <c r="D66" s="96">
        <f>D10+D22+D36+D47+D51+D56+D60+D65</f>
        <v>15902326.74</v>
      </c>
    </row>
    <row r="67" spans="1:5" ht="18.75" customHeight="1" thickTop="1">
      <c r="A67" s="15" t="s">
        <v>52</v>
      </c>
      <c r="B67" s="3"/>
      <c r="C67" s="131"/>
      <c r="D67" s="81"/>
    </row>
    <row r="68" spans="1:5" ht="18.75" customHeight="1">
      <c r="A68" s="12" t="s">
        <v>361</v>
      </c>
      <c r="B68" s="4"/>
      <c r="C68" s="119">
        <v>0</v>
      </c>
      <c r="D68" s="82">
        <v>6903500</v>
      </c>
    </row>
    <row r="69" spans="1:5" ht="18.75" customHeight="1">
      <c r="A69" s="4" t="s">
        <v>360</v>
      </c>
      <c r="B69" s="4"/>
      <c r="C69" s="119">
        <v>0</v>
      </c>
      <c r="D69" s="82">
        <v>1830400</v>
      </c>
    </row>
    <row r="70" spans="1:5" ht="18.75" customHeight="1">
      <c r="A70" s="4" t="s">
        <v>359</v>
      </c>
      <c r="B70" s="4"/>
      <c r="C70" s="119">
        <v>0</v>
      </c>
      <c r="D70" s="82">
        <v>659220</v>
      </c>
    </row>
    <row r="71" spans="1:5" ht="18.75" customHeight="1">
      <c r="A71" s="4" t="s">
        <v>310</v>
      </c>
      <c r="B71" s="4"/>
      <c r="C71" s="119">
        <v>0</v>
      </c>
      <c r="D71" s="82">
        <v>1012300</v>
      </c>
    </row>
    <row r="72" spans="1:5" ht="18.75" customHeight="1">
      <c r="A72" s="4" t="s">
        <v>57</v>
      </c>
      <c r="B72" s="4"/>
      <c r="C72" s="119">
        <v>0</v>
      </c>
      <c r="D72" s="82">
        <v>40600</v>
      </c>
    </row>
    <row r="73" spans="1:5" ht="18.75" customHeight="1">
      <c r="A73" s="4" t="s">
        <v>58</v>
      </c>
      <c r="B73" s="4"/>
      <c r="C73" s="119">
        <v>0</v>
      </c>
      <c r="D73" s="82">
        <v>4670</v>
      </c>
    </row>
    <row r="74" spans="1:5" s="64" customFormat="1" ht="18.75" customHeight="1">
      <c r="A74" s="44" t="s">
        <v>309</v>
      </c>
      <c r="B74" s="24"/>
      <c r="C74" s="131">
        <v>0</v>
      </c>
      <c r="D74" s="82">
        <v>26000</v>
      </c>
      <c r="E74" s="10"/>
    </row>
    <row r="75" spans="1:5" s="49" customFormat="1" ht="18.75" customHeight="1">
      <c r="A75" s="12" t="s">
        <v>357</v>
      </c>
      <c r="B75" s="4"/>
      <c r="C75" s="119">
        <v>0</v>
      </c>
      <c r="D75" s="82">
        <v>0</v>
      </c>
      <c r="E75" s="10"/>
    </row>
    <row r="76" spans="1:5" s="49" customFormat="1" ht="18.75" customHeight="1">
      <c r="A76" s="12" t="s">
        <v>358</v>
      </c>
      <c r="B76" s="4"/>
      <c r="C76" s="132">
        <v>0</v>
      </c>
      <c r="D76" s="79">
        <v>0</v>
      </c>
      <c r="E76" s="10"/>
    </row>
    <row r="77" spans="1:5" s="49" customFormat="1" ht="18.75" customHeight="1" thickBot="1">
      <c r="A77" s="13" t="s">
        <v>59</v>
      </c>
      <c r="B77" s="8"/>
      <c r="C77" s="108">
        <f>SUM(C68:C76)</f>
        <v>0</v>
      </c>
      <c r="D77" s="222">
        <f>SUM(D68:D76)</f>
        <v>10476690</v>
      </c>
      <c r="E77" s="10"/>
    </row>
    <row r="78" spans="1:5" ht="18.75" customHeight="1" thickTop="1" thickBot="1">
      <c r="A78" s="9" t="s">
        <v>60</v>
      </c>
      <c r="B78" s="73"/>
      <c r="C78" s="175">
        <f>C66+C77</f>
        <v>21000000</v>
      </c>
      <c r="D78" s="175">
        <f>D66+D77</f>
        <v>26379016.740000002</v>
      </c>
    </row>
    <row r="79" spans="1:5" ht="18.75" customHeight="1" thickTop="1">
      <c r="A79" s="214"/>
      <c r="B79" s="10"/>
      <c r="C79" s="190"/>
      <c r="D79" s="190"/>
    </row>
    <row r="80" spans="1:5" ht="18.95" customHeight="1">
      <c r="A80" s="214"/>
      <c r="B80" s="10"/>
      <c r="C80" s="190"/>
      <c r="D80" s="190"/>
    </row>
    <row r="81" spans="1:4" ht="18.95" customHeight="1">
      <c r="A81" s="252" t="s">
        <v>322</v>
      </c>
      <c r="B81" s="252"/>
      <c r="C81" s="252"/>
      <c r="D81" s="252"/>
    </row>
    <row r="82" spans="1:4" ht="18.95" customHeight="1">
      <c r="A82" s="259" t="s">
        <v>323</v>
      </c>
      <c r="B82" s="259"/>
      <c r="C82" s="259"/>
      <c r="D82" s="259"/>
    </row>
    <row r="83" spans="1:4" ht="18.95" customHeight="1">
      <c r="A83" s="216"/>
      <c r="B83" s="10"/>
      <c r="C83" s="167"/>
      <c r="D83" s="167"/>
    </row>
    <row r="84" spans="1:4" ht="18.95" customHeight="1">
      <c r="A84" s="251">
        <v>3</v>
      </c>
      <c r="B84" s="251"/>
      <c r="C84" s="251"/>
      <c r="D84" s="251"/>
    </row>
    <row r="85" spans="1:4" ht="18.95" customHeight="1">
      <c r="A85" s="265" t="s">
        <v>2</v>
      </c>
      <c r="B85" s="265" t="s">
        <v>3</v>
      </c>
      <c r="C85" s="263" t="s">
        <v>4</v>
      </c>
      <c r="D85" s="263" t="s">
        <v>61</v>
      </c>
    </row>
    <row r="86" spans="1:4" ht="18.95" customHeight="1">
      <c r="A86" s="265"/>
      <c r="B86" s="265"/>
      <c r="C86" s="263"/>
      <c r="D86" s="263"/>
    </row>
    <row r="87" spans="1:4" ht="18.95" customHeight="1">
      <c r="A87" s="7" t="s">
        <v>62</v>
      </c>
      <c r="B87" s="4"/>
      <c r="C87" s="119"/>
      <c r="D87" s="82"/>
    </row>
    <row r="88" spans="1:4" ht="18.95" customHeight="1">
      <c r="A88" s="7" t="s">
        <v>63</v>
      </c>
      <c r="B88" s="4"/>
      <c r="C88" s="119"/>
      <c r="D88" s="82"/>
    </row>
    <row r="89" spans="1:4" ht="18.95" customHeight="1">
      <c r="A89" s="7" t="s">
        <v>64</v>
      </c>
      <c r="B89" s="4"/>
      <c r="C89" s="119"/>
      <c r="D89" s="82"/>
    </row>
    <row r="90" spans="1:4" ht="18.95" customHeight="1">
      <c r="A90" s="7" t="s">
        <v>65</v>
      </c>
      <c r="B90" s="4"/>
      <c r="C90" s="119"/>
      <c r="D90" s="82"/>
    </row>
    <row r="91" spans="1:4" ht="18.95" customHeight="1">
      <c r="A91" s="7" t="s">
        <v>66</v>
      </c>
      <c r="B91" s="4"/>
      <c r="C91" s="119"/>
      <c r="D91" s="82"/>
    </row>
    <row r="92" spans="1:4" ht="18.95" customHeight="1">
      <c r="A92" s="4" t="s">
        <v>67</v>
      </c>
      <c r="B92" s="4"/>
      <c r="C92" s="119">
        <f>514080-20000-20000-12620</f>
        <v>461460</v>
      </c>
      <c r="D92" s="82">
        <v>284580</v>
      </c>
    </row>
    <row r="93" spans="1:4" ht="18.95" customHeight="1">
      <c r="A93" s="4" t="s">
        <v>68</v>
      </c>
      <c r="B93" s="4"/>
      <c r="C93" s="119">
        <v>42120</v>
      </c>
      <c r="D93" s="82">
        <v>23670</v>
      </c>
    </row>
    <row r="94" spans="1:4" ht="18.95" customHeight="1">
      <c r="A94" s="4" t="s">
        <v>69</v>
      </c>
      <c r="B94" s="4"/>
      <c r="C94" s="119">
        <v>42120</v>
      </c>
      <c r="D94" s="82">
        <v>23670</v>
      </c>
    </row>
    <row r="95" spans="1:4" ht="18.95" customHeight="1">
      <c r="A95" s="4" t="s">
        <v>70</v>
      </c>
      <c r="B95" s="4"/>
      <c r="C95" s="132">
        <v>86400</v>
      </c>
      <c r="D95" s="82">
        <v>64800</v>
      </c>
    </row>
    <row r="96" spans="1:4" ht="18.95" customHeight="1">
      <c r="A96" s="4" t="s">
        <v>71</v>
      </c>
      <c r="B96" s="4"/>
      <c r="C96" s="132">
        <v>1800000</v>
      </c>
      <c r="D96" s="82">
        <v>1339083</v>
      </c>
    </row>
    <row r="97" spans="1:4" ht="18.95" customHeight="1" thickBot="1">
      <c r="A97" s="6" t="s">
        <v>50</v>
      </c>
      <c r="B97" s="4"/>
      <c r="C97" s="99">
        <f>SUM(C92:C96)</f>
        <v>2432100</v>
      </c>
      <c r="D97" s="99">
        <f>SUM(D92:D96)</f>
        <v>1735803</v>
      </c>
    </row>
    <row r="98" spans="1:4" ht="18.95" customHeight="1" thickTop="1">
      <c r="A98" s="7" t="s">
        <v>72</v>
      </c>
      <c r="B98" s="4"/>
      <c r="C98" s="131"/>
      <c r="D98" s="81"/>
    </row>
    <row r="99" spans="1:4" ht="18.95" customHeight="1">
      <c r="A99" s="4" t="s">
        <v>127</v>
      </c>
      <c r="B99" s="4"/>
      <c r="C99" s="159">
        <v>2017680</v>
      </c>
      <c r="D99" s="82">
        <v>1459105</v>
      </c>
    </row>
    <row r="100" spans="1:4" ht="18.95" customHeight="1">
      <c r="A100" s="12" t="s">
        <v>74</v>
      </c>
      <c r="B100" s="17"/>
      <c r="C100" s="85">
        <v>151200</v>
      </c>
      <c r="D100" s="81">
        <v>112202</v>
      </c>
    </row>
    <row r="101" spans="1:4" ht="18.95" customHeight="1">
      <c r="A101" s="12" t="s">
        <v>356</v>
      </c>
      <c r="B101" s="4"/>
      <c r="C101" s="131">
        <v>72840</v>
      </c>
      <c r="D101" s="89">
        <v>63029</v>
      </c>
    </row>
    <row r="102" spans="1:4" ht="18.95" customHeight="1">
      <c r="A102" s="4" t="s">
        <v>23</v>
      </c>
      <c r="B102" s="4"/>
      <c r="C102" s="132"/>
      <c r="D102" s="79"/>
    </row>
    <row r="103" spans="1:4" ht="18.95" customHeight="1" thickBot="1">
      <c r="A103" s="6" t="s">
        <v>10</v>
      </c>
      <c r="B103" s="4"/>
      <c r="C103" s="99">
        <f>SUM(C99:C102)</f>
        <v>2241720</v>
      </c>
      <c r="D103" s="99">
        <f>SUM(D99:D102)</f>
        <v>1634336</v>
      </c>
    </row>
    <row r="104" spans="1:4" ht="18.95" customHeight="1" thickTop="1">
      <c r="A104" s="11" t="s">
        <v>76</v>
      </c>
      <c r="B104" s="6"/>
      <c r="C104" s="120"/>
      <c r="D104" s="100"/>
    </row>
    <row r="105" spans="1:4" ht="18.95" customHeight="1">
      <c r="A105" s="4" t="s">
        <v>77</v>
      </c>
      <c r="B105" s="4"/>
      <c r="C105" s="131">
        <v>252360</v>
      </c>
      <c r="D105" s="81">
        <v>193190</v>
      </c>
    </row>
    <row r="106" spans="1:4" ht="18.95" customHeight="1">
      <c r="A106" s="12" t="s">
        <v>78</v>
      </c>
      <c r="B106" s="6"/>
      <c r="C106" s="86">
        <v>27060</v>
      </c>
      <c r="D106" s="81">
        <v>16375</v>
      </c>
    </row>
    <row r="107" spans="1:4" ht="18.95" customHeight="1" thickBot="1">
      <c r="A107" s="6" t="s">
        <v>10</v>
      </c>
      <c r="B107" s="4"/>
      <c r="C107" s="99">
        <f>SUM(C105:C106)</f>
        <v>279420</v>
      </c>
      <c r="D107" s="99">
        <f>SUM(D105:D106)</f>
        <v>209565</v>
      </c>
    </row>
    <row r="108" spans="1:4" ht="18.95" customHeight="1" thickTop="1">
      <c r="A108" s="7" t="s">
        <v>79</v>
      </c>
      <c r="B108" s="4"/>
      <c r="C108" s="131"/>
      <c r="D108" s="81"/>
    </row>
    <row r="109" spans="1:4" ht="18.95" customHeight="1">
      <c r="A109" s="7" t="s">
        <v>80</v>
      </c>
      <c r="B109" s="4"/>
      <c r="C109" s="119"/>
      <c r="D109" s="82"/>
    </row>
    <row r="110" spans="1:4" ht="18.95" customHeight="1">
      <c r="A110" s="7" t="s">
        <v>81</v>
      </c>
      <c r="B110" s="4"/>
      <c r="C110" s="119"/>
      <c r="D110" s="82"/>
    </row>
    <row r="111" spans="1:4" ht="18.95" customHeight="1">
      <c r="A111" s="4" t="s">
        <v>82</v>
      </c>
      <c r="B111" s="4"/>
      <c r="C111" s="119">
        <v>135000</v>
      </c>
      <c r="D111" s="82">
        <v>24350</v>
      </c>
    </row>
    <row r="112" spans="1:4" ht="18.95" customHeight="1">
      <c r="A112" s="4" t="s">
        <v>83</v>
      </c>
      <c r="B112" s="4"/>
      <c r="C112" s="119">
        <v>30000</v>
      </c>
      <c r="D112" s="82">
        <v>0</v>
      </c>
    </row>
    <row r="113" spans="1:7" ht="18.95" customHeight="1">
      <c r="A113" s="4" t="s">
        <v>84</v>
      </c>
      <c r="B113" s="4"/>
      <c r="C113" s="119">
        <v>10000</v>
      </c>
      <c r="D113" s="82">
        <v>0</v>
      </c>
    </row>
    <row r="114" spans="1:7" ht="18.95" customHeight="1">
      <c r="A114" s="4" t="s">
        <v>85</v>
      </c>
      <c r="B114" s="4"/>
      <c r="C114" s="132">
        <v>171000</v>
      </c>
      <c r="D114" s="82">
        <v>143685</v>
      </c>
      <c r="G114" s="10"/>
    </row>
    <row r="115" spans="1:7" ht="18.95" customHeight="1">
      <c r="A115" s="8" t="s">
        <v>86</v>
      </c>
      <c r="B115" s="8"/>
      <c r="C115" s="132">
        <v>27140</v>
      </c>
      <c r="D115" s="82">
        <v>21454</v>
      </c>
    </row>
    <row r="116" spans="1:7" ht="18.95" customHeight="1" thickBot="1">
      <c r="A116" s="9" t="s">
        <v>10</v>
      </c>
      <c r="B116" s="9"/>
      <c r="C116" s="84">
        <f>SUM(C111:C115)</f>
        <v>373140</v>
      </c>
      <c r="D116" s="84">
        <f>SUM(D111:D115)</f>
        <v>189489</v>
      </c>
    </row>
    <row r="117" spans="1:7" s="10" customFormat="1" ht="18.95" customHeight="1" thickTop="1">
      <c r="A117" s="214"/>
      <c r="B117" s="214"/>
      <c r="C117" s="163"/>
      <c r="D117" s="88"/>
    </row>
    <row r="118" spans="1:7" s="10" customFormat="1" ht="18.95" customHeight="1">
      <c r="A118" s="214"/>
      <c r="B118" s="214"/>
      <c r="C118" s="163"/>
      <c r="D118" s="88"/>
    </row>
    <row r="119" spans="1:7" s="10" customFormat="1" ht="18.95" customHeight="1">
      <c r="A119" s="214"/>
      <c r="B119" s="214"/>
      <c r="C119" s="163"/>
      <c r="D119" s="88"/>
    </row>
    <row r="120" spans="1:7" s="10" customFormat="1" ht="18.95" customHeight="1">
      <c r="A120" s="214"/>
      <c r="B120" s="214"/>
      <c r="C120" s="163"/>
      <c r="D120" s="88"/>
    </row>
    <row r="121" spans="1:7" s="10" customFormat="1" ht="18.95" customHeight="1">
      <c r="A121" s="214"/>
      <c r="B121" s="214"/>
      <c r="C121" s="163"/>
      <c r="D121" s="88"/>
    </row>
    <row r="122" spans="1:7" s="10" customFormat="1" ht="18.95" customHeight="1">
      <c r="A122" s="214"/>
      <c r="B122" s="214"/>
      <c r="C122" s="163"/>
      <c r="D122" s="88"/>
    </row>
    <row r="123" spans="1:7" s="10" customFormat="1" ht="18.95" customHeight="1">
      <c r="A123" s="214"/>
      <c r="B123" s="214"/>
      <c r="C123" s="163"/>
      <c r="D123" s="88"/>
    </row>
    <row r="124" spans="1:7" s="10" customFormat="1" ht="18.95" customHeight="1">
      <c r="A124" s="214"/>
      <c r="B124" s="214"/>
      <c r="C124" s="163"/>
      <c r="D124" s="88"/>
    </row>
    <row r="125" spans="1:7" s="10" customFormat="1" ht="18.95" customHeight="1">
      <c r="A125" s="251">
        <v>4</v>
      </c>
      <c r="B125" s="251"/>
      <c r="C125" s="251"/>
      <c r="D125" s="251"/>
    </row>
    <row r="126" spans="1:7" ht="18.95" customHeight="1">
      <c r="A126" s="253" t="s">
        <v>2</v>
      </c>
      <c r="B126" s="253" t="s">
        <v>3</v>
      </c>
      <c r="C126" s="255" t="s">
        <v>4</v>
      </c>
      <c r="D126" s="257" t="s">
        <v>61</v>
      </c>
    </row>
    <row r="127" spans="1:7" ht="18.95" customHeight="1">
      <c r="A127" s="254"/>
      <c r="B127" s="254"/>
      <c r="C127" s="256"/>
      <c r="D127" s="258"/>
    </row>
    <row r="128" spans="1:7" ht="18.95" customHeight="1">
      <c r="A128" s="18" t="s">
        <v>87</v>
      </c>
      <c r="B128" s="15"/>
      <c r="C128" s="164"/>
      <c r="D128" s="77"/>
    </row>
    <row r="129" spans="1:4" ht="18.95" customHeight="1">
      <c r="A129" s="4" t="s">
        <v>133</v>
      </c>
      <c r="B129" s="4"/>
      <c r="C129" s="119">
        <v>100000</v>
      </c>
      <c r="D129" s="82">
        <v>78415</v>
      </c>
    </row>
    <row r="130" spans="1:4" ht="18.95" customHeight="1">
      <c r="A130" s="4" t="s">
        <v>362</v>
      </c>
      <c r="B130" s="4"/>
      <c r="C130" s="119"/>
      <c r="D130" s="82"/>
    </row>
    <row r="131" spans="1:4" ht="18.95" customHeight="1">
      <c r="A131" s="4" t="s">
        <v>90</v>
      </c>
      <c r="B131" s="4"/>
      <c r="C131" s="119">
        <v>40000</v>
      </c>
      <c r="D131" s="82">
        <v>35100</v>
      </c>
    </row>
    <row r="132" spans="1:4" ht="18.95" customHeight="1">
      <c r="A132" s="4" t="s">
        <v>91</v>
      </c>
      <c r="B132" s="4"/>
      <c r="C132" s="85">
        <v>30000</v>
      </c>
      <c r="D132" s="82">
        <v>15700</v>
      </c>
    </row>
    <row r="133" spans="1:4" ht="18.95" customHeight="1">
      <c r="A133" s="19" t="s">
        <v>92</v>
      </c>
      <c r="B133" s="4"/>
      <c r="C133" s="165"/>
      <c r="D133" s="82"/>
    </row>
    <row r="134" spans="1:4" ht="18.95" customHeight="1">
      <c r="A134" s="4" t="s">
        <v>93</v>
      </c>
      <c r="B134" s="20"/>
      <c r="C134" s="119">
        <v>80000</v>
      </c>
      <c r="D134" s="82">
        <v>62500</v>
      </c>
    </row>
    <row r="135" spans="1:4" ht="18.95" customHeight="1">
      <c r="A135" s="4" t="s">
        <v>94</v>
      </c>
      <c r="B135" s="4"/>
      <c r="C135" s="85">
        <v>100000</v>
      </c>
      <c r="D135" s="82">
        <v>70400</v>
      </c>
    </row>
    <row r="136" spans="1:4" ht="18.95" customHeight="1">
      <c r="A136" s="4" t="s">
        <v>95</v>
      </c>
      <c r="B136" s="4"/>
      <c r="C136" s="85">
        <v>100000</v>
      </c>
      <c r="D136" s="82">
        <v>0</v>
      </c>
    </row>
    <row r="137" spans="1:4" ht="18.95" customHeight="1">
      <c r="A137" s="4" t="s">
        <v>96</v>
      </c>
      <c r="B137" s="4"/>
      <c r="C137" s="85">
        <v>3000</v>
      </c>
      <c r="D137" s="82">
        <v>1500</v>
      </c>
    </row>
    <row r="138" spans="1:4" ht="18.95" customHeight="1">
      <c r="A138" s="4" t="s">
        <v>325</v>
      </c>
      <c r="B138" s="4"/>
      <c r="C138" s="86">
        <v>100000</v>
      </c>
      <c r="D138" s="82">
        <v>0</v>
      </c>
    </row>
    <row r="139" spans="1:4" ht="18.95" customHeight="1">
      <c r="A139" s="4" t="s">
        <v>326</v>
      </c>
      <c r="B139" s="4"/>
      <c r="C139" s="86">
        <v>20000</v>
      </c>
      <c r="D139" s="82">
        <v>0</v>
      </c>
    </row>
    <row r="140" spans="1:4" ht="18.95" customHeight="1">
      <c r="A140" s="4" t="s">
        <v>98</v>
      </c>
      <c r="B140" s="4"/>
      <c r="C140" s="86">
        <f>40000-25000</f>
        <v>15000</v>
      </c>
      <c r="D140" s="82">
        <v>0</v>
      </c>
    </row>
    <row r="141" spans="1:4" ht="18.95" customHeight="1" thickBot="1">
      <c r="A141" s="6" t="s">
        <v>10</v>
      </c>
      <c r="B141" s="4"/>
      <c r="C141" s="87">
        <f>SUM(C129:C140)</f>
        <v>588000</v>
      </c>
      <c r="D141" s="87">
        <f>SUM(D129:D140)</f>
        <v>263615</v>
      </c>
    </row>
    <row r="142" spans="1:4" ht="18.95" customHeight="1" thickTop="1">
      <c r="A142" s="7" t="s">
        <v>99</v>
      </c>
      <c r="B142" s="4"/>
      <c r="C142" s="106"/>
      <c r="D142" s="81"/>
    </row>
    <row r="143" spans="1:4" ht="18.95" customHeight="1">
      <c r="A143" s="4" t="s">
        <v>363</v>
      </c>
      <c r="B143" s="4"/>
      <c r="C143" s="85">
        <v>70000</v>
      </c>
      <c r="D143" s="82">
        <v>64770</v>
      </c>
    </row>
    <row r="144" spans="1:4" ht="18.95" customHeight="1">
      <c r="A144" s="4" t="s">
        <v>364</v>
      </c>
      <c r="B144" s="4"/>
      <c r="C144" s="86">
        <v>5000</v>
      </c>
      <c r="D144" s="82">
        <v>0</v>
      </c>
    </row>
    <row r="145" spans="1:6" ht="18.95" customHeight="1">
      <c r="A145" s="4" t="s">
        <v>365</v>
      </c>
      <c r="B145" s="4"/>
      <c r="C145" s="132">
        <v>30000</v>
      </c>
      <c r="D145" s="82">
        <v>3835</v>
      </c>
    </row>
    <row r="146" spans="1:6" ht="18.95" customHeight="1">
      <c r="A146" s="4" t="s">
        <v>366</v>
      </c>
      <c r="B146" s="4"/>
      <c r="C146" s="119">
        <v>20000</v>
      </c>
      <c r="D146" s="82">
        <v>0</v>
      </c>
    </row>
    <row r="147" spans="1:6" ht="18.95" customHeight="1">
      <c r="A147" s="4" t="s">
        <v>367</v>
      </c>
      <c r="B147" s="4"/>
      <c r="C147" s="119">
        <v>50000</v>
      </c>
      <c r="D147" s="82">
        <v>0</v>
      </c>
    </row>
    <row r="148" spans="1:6" ht="18.95" customHeight="1">
      <c r="A148" s="4" t="s">
        <v>368</v>
      </c>
      <c r="B148" s="4"/>
      <c r="C148" s="119">
        <v>5000</v>
      </c>
      <c r="D148" s="82">
        <v>0</v>
      </c>
    </row>
    <row r="149" spans="1:6" ht="18.95" customHeight="1">
      <c r="A149" s="4" t="s">
        <v>106</v>
      </c>
      <c r="B149" s="4"/>
      <c r="C149" s="119">
        <f>30000+20000</f>
        <v>50000</v>
      </c>
      <c r="D149" s="82">
        <v>49165</v>
      </c>
    </row>
    <row r="150" spans="1:6" ht="18.95" customHeight="1" thickBot="1">
      <c r="A150" s="6" t="s">
        <v>10</v>
      </c>
      <c r="B150" s="4"/>
      <c r="C150" s="99">
        <f>SUM(C143:C149)</f>
        <v>230000</v>
      </c>
      <c r="D150" s="99">
        <f t="shared" ref="D150" si="0">SUM(D143:D149)</f>
        <v>117770</v>
      </c>
    </row>
    <row r="151" spans="1:6" ht="18.95" customHeight="1" thickTop="1">
      <c r="A151" s="11" t="s">
        <v>107</v>
      </c>
      <c r="B151" s="6"/>
      <c r="C151" s="119"/>
      <c r="D151" s="82"/>
    </row>
    <row r="152" spans="1:6" ht="18.95" customHeight="1">
      <c r="A152" s="4" t="s">
        <v>108</v>
      </c>
      <c r="B152" s="4"/>
      <c r="C152" s="119">
        <v>120000</v>
      </c>
      <c r="D152" s="82">
        <v>77316.100000000006</v>
      </c>
      <c r="F152" s="10"/>
    </row>
    <row r="153" spans="1:6" ht="18.95" customHeight="1">
      <c r="A153" s="4" t="s">
        <v>109</v>
      </c>
      <c r="B153" s="4"/>
      <c r="C153" s="119">
        <v>10000</v>
      </c>
      <c r="D153" s="82">
        <v>5779.61</v>
      </c>
    </row>
    <row r="154" spans="1:6" ht="18.95" customHeight="1">
      <c r="A154" s="4" t="s">
        <v>110</v>
      </c>
      <c r="B154" s="4"/>
      <c r="C154" s="119">
        <v>20000</v>
      </c>
      <c r="D154" s="82">
        <v>8206</v>
      </c>
    </row>
    <row r="155" spans="1:6" ht="18.95" customHeight="1">
      <c r="A155" s="4" t="s">
        <v>111</v>
      </c>
      <c r="B155" s="4"/>
      <c r="C155" s="132">
        <v>115000</v>
      </c>
      <c r="D155" s="82">
        <v>83353</v>
      </c>
    </row>
    <row r="156" spans="1:6" ht="18.95" customHeight="1" thickBot="1">
      <c r="A156" s="21" t="s">
        <v>10</v>
      </c>
      <c r="B156" s="22"/>
      <c r="C156" s="103">
        <f>SUM(C152:C155)</f>
        <v>265000</v>
      </c>
      <c r="D156" s="103">
        <f>SUM(D152:D155)</f>
        <v>174654.71000000002</v>
      </c>
    </row>
    <row r="157" spans="1:6" ht="18.95" customHeight="1" thickTop="1">
      <c r="A157" s="214"/>
      <c r="B157" s="10"/>
      <c r="C157" s="166"/>
      <c r="D157" s="88"/>
    </row>
    <row r="158" spans="1:6" ht="18.95" customHeight="1">
      <c r="A158" s="214"/>
      <c r="B158" s="10"/>
      <c r="C158" s="166"/>
      <c r="D158" s="88"/>
    </row>
    <row r="159" spans="1:6" ht="18.95" customHeight="1">
      <c r="A159" s="214"/>
      <c r="B159" s="10"/>
      <c r="C159" s="166"/>
      <c r="D159" s="88"/>
    </row>
    <row r="160" spans="1:6" ht="18.95" customHeight="1">
      <c r="A160" s="214"/>
      <c r="B160" s="10"/>
      <c r="C160" s="166"/>
      <c r="D160" s="88"/>
    </row>
    <row r="161" spans="1:4" ht="18.95" customHeight="1">
      <c r="A161" s="214"/>
      <c r="B161" s="10"/>
      <c r="C161" s="166"/>
      <c r="D161" s="88"/>
    </row>
    <row r="162" spans="1:4" ht="18.95" customHeight="1">
      <c r="A162" s="214"/>
      <c r="B162" s="10"/>
      <c r="C162" s="166"/>
      <c r="D162" s="88"/>
    </row>
    <row r="163" spans="1:4" ht="18.95" customHeight="1">
      <c r="A163" s="214"/>
      <c r="B163" s="214"/>
      <c r="C163" s="144"/>
      <c r="D163" s="88"/>
    </row>
    <row r="164" spans="1:4" ht="18.95" customHeight="1">
      <c r="A164" s="214"/>
      <c r="B164" s="214"/>
      <c r="C164" s="144"/>
      <c r="D164" s="88"/>
    </row>
    <row r="165" spans="1:4" ht="18.95" customHeight="1">
      <c r="A165" s="214"/>
      <c r="B165" s="214"/>
      <c r="C165" s="144"/>
      <c r="D165" s="88"/>
    </row>
    <row r="166" spans="1:4" ht="18.95" customHeight="1">
      <c r="A166" s="251">
        <v>5</v>
      </c>
      <c r="B166" s="251"/>
      <c r="C166" s="251"/>
      <c r="D166" s="251"/>
    </row>
    <row r="167" spans="1:4" ht="18.95" customHeight="1">
      <c r="A167" s="253" t="s">
        <v>2</v>
      </c>
      <c r="B167" s="253" t="s">
        <v>3</v>
      </c>
      <c r="C167" s="255" t="s">
        <v>4</v>
      </c>
      <c r="D167" s="257" t="s">
        <v>61</v>
      </c>
    </row>
    <row r="168" spans="1:4" ht="18.95" customHeight="1">
      <c r="A168" s="254"/>
      <c r="B168" s="254"/>
      <c r="C168" s="256"/>
      <c r="D168" s="258"/>
    </row>
    <row r="169" spans="1:4" ht="18.95" customHeight="1">
      <c r="A169" s="7" t="s">
        <v>112</v>
      </c>
      <c r="B169" s="4"/>
      <c r="C169" s="131"/>
      <c r="D169" s="81"/>
    </row>
    <row r="170" spans="1:4" ht="18.95" customHeight="1">
      <c r="A170" s="4" t="s">
        <v>260</v>
      </c>
      <c r="B170" s="4"/>
      <c r="C170" s="131">
        <v>15000</v>
      </c>
      <c r="D170" s="81">
        <v>13000</v>
      </c>
    </row>
    <row r="171" spans="1:4" ht="18.95" customHeight="1">
      <c r="A171" s="4" t="s">
        <v>261</v>
      </c>
      <c r="B171" s="4"/>
      <c r="C171" s="119"/>
      <c r="D171" s="82"/>
    </row>
    <row r="172" spans="1:4" ht="18.95" customHeight="1">
      <c r="A172" s="4" t="s">
        <v>355</v>
      </c>
      <c r="B172" s="4"/>
      <c r="C172" s="119">
        <v>7600</v>
      </c>
      <c r="D172" s="104">
        <v>7600</v>
      </c>
    </row>
    <row r="173" spans="1:4" ht="18.95" customHeight="1">
      <c r="A173" s="4" t="s">
        <v>292</v>
      </c>
      <c r="B173" s="4"/>
      <c r="C173" s="159">
        <f>25000+20000</f>
        <v>45000</v>
      </c>
      <c r="D173" s="104">
        <v>26700</v>
      </c>
    </row>
    <row r="174" spans="1:4" ht="18.95" customHeight="1" thickBot="1">
      <c r="A174" s="11"/>
      <c r="B174" s="4"/>
      <c r="C174" s="99">
        <f>SUM(C170:C173)</f>
        <v>67600</v>
      </c>
      <c r="D174" s="99">
        <f>SUM(D170:D173)</f>
        <v>47300</v>
      </c>
    </row>
    <row r="175" spans="1:4" ht="18.95" customHeight="1" thickTop="1">
      <c r="A175" s="7" t="s">
        <v>113</v>
      </c>
      <c r="B175" s="4"/>
      <c r="C175" s="131"/>
      <c r="D175" s="106"/>
    </row>
    <row r="176" spans="1:4" ht="18.95" customHeight="1">
      <c r="A176" s="4" t="s">
        <v>114</v>
      </c>
      <c r="B176" s="4"/>
      <c r="C176" s="132">
        <v>20000</v>
      </c>
      <c r="D176" s="86">
        <v>0</v>
      </c>
    </row>
    <row r="177" spans="1:6" ht="18.95" customHeight="1" thickBot="1">
      <c r="A177" s="6" t="s">
        <v>10</v>
      </c>
      <c r="B177" s="6"/>
      <c r="C177" s="87">
        <f>SUM(C176)</f>
        <v>20000</v>
      </c>
      <c r="D177" s="87">
        <f>SUM(D176)</f>
        <v>0</v>
      </c>
    </row>
    <row r="178" spans="1:6" ht="18.95" customHeight="1" thickTop="1">
      <c r="A178" s="23" t="s">
        <v>115</v>
      </c>
      <c r="B178" s="24"/>
      <c r="C178" s="131"/>
      <c r="D178" s="106"/>
    </row>
    <row r="179" spans="1:6" ht="18.95" customHeight="1">
      <c r="A179" s="7" t="s">
        <v>116</v>
      </c>
      <c r="B179" s="4"/>
      <c r="C179" s="119"/>
      <c r="D179" s="85"/>
    </row>
    <row r="180" spans="1:6" ht="18.95" customHeight="1">
      <c r="A180" s="4" t="s">
        <v>117</v>
      </c>
      <c r="B180" s="4"/>
      <c r="C180" s="119">
        <v>15000</v>
      </c>
      <c r="D180" s="85">
        <v>15000</v>
      </c>
    </row>
    <row r="181" spans="1:6" ht="18.95" customHeight="1">
      <c r="A181" s="7" t="s">
        <v>118</v>
      </c>
      <c r="B181" s="4"/>
      <c r="D181" s="85"/>
    </row>
    <row r="182" spans="1:6" ht="18.95" customHeight="1">
      <c r="A182" s="4" t="s">
        <v>317</v>
      </c>
      <c r="B182" s="8"/>
      <c r="C182" s="132">
        <v>5000</v>
      </c>
      <c r="D182" s="85">
        <v>5000</v>
      </c>
    </row>
    <row r="183" spans="1:6" ht="18.95" customHeight="1">
      <c r="A183" s="16" t="s">
        <v>318</v>
      </c>
      <c r="B183" s="13"/>
      <c r="C183" s="86">
        <v>5000</v>
      </c>
      <c r="D183" s="85">
        <v>0</v>
      </c>
    </row>
    <row r="184" spans="1:6" ht="18.95" customHeight="1">
      <c r="A184" s="16" t="s">
        <v>316</v>
      </c>
      <c r="B184" s="13"/>
      <c r="C184" s="86">
        <v>3000</v>
      </c>
      <c r="D184" s="85">
        <v>3000</v>
      </c>
    </row>
    <row r="185" spans="1:6" ht="18.95" customHeight="1" thickBot="1">
      <c r="A185" s="13" t="s">
        <v>10</v>
      </c>
      <c r="B185" s="13"/>
      <c r="C185" s="87">
        <f>SUM(C180:C184)</f>
        <v>28000</v>
      </c>
      <c r="D185" s="87">
        <f>SUM(D180:D184)</f>
        <v>23000</v>
      </c>
    </row>
    <row r="186" spans="1:6" ht="18.95" customHeight="1" thickTop="1" thickBot="1">
      <c r="A186" s="25" t="s">
        <v>119</v>
      </c>
      <c r="B186" s="25"/>
      <c r="C186" s="107">
        <f>C185+C177+C174+C156+C150+C141+C116+C107+C103+C97</f>
        <v>6524980</v>
      </c>
      <c r="D186" s="107">
        <f>D185+D177+D174+D156+D150+D141+D116+D107+D103+D97</f>
        <v>4395532.71</v>
      </c>
      <c r="F186" s="26"/>
    </row>
    <row r="187" spans="1:6" ht="18.95" customHeight="1" thickTop="1">
      <c r="A187" s="23" t="s">
        <v>120</v>
      </c>
      <c r="B187" s="24"/>
      <c r="C187" s="131"/>
      <c r="D187" s="81"/>
    </row>
    <row r="188" spans="1:6" ht="18.95" customHeight="1">
      <c r="A188" s="7" t="s">
        <v>121</v>
      </c>
      <c r="B188" s="4"/>
      <c r="C188" s="119"/>
      <c r="D188" s="82"/>
      <c r="F188" s="10"/>
    </row>
    <row r="189" spans="1:6" ht="18.95" customHeight="1">
      <c r="A189" s="4" t="s">
        <v>122</v>
      </c>
      <c r="B189" s="4"/>
      <c r="C189" s="132">
        <v>25000</v>
      </c>
      <c r="D189" s="79">
        <v>0</v>
      </c>
    </row>
    <row r="190" spans="1:6" ht="18.95" customHeight="1" thickBot="1">
      <c r="A190" s="6" t="s">
        <v>10</v>
      </c>
      <c r="B190" s="4"/>
      <c r="C190" s="108">
        <f t="shared" ref="C190:D191" si="1">SUM(C189)</f>
        <v>25000</v>
      </c>
      <c r="D190" s="108">
        <v>0</v>
      </c>
    </row>
    <row r="191" spans="1:6" s="28" customFormat="1" ht="18.95" customHeight="1" thickTop="1" thickBot="1">
      <c r="A191" s="25" t="s">
        <v>123</v>
      </c>
      <c r="B191" s="27"/>
      <c r="C191" s="109">
        <f t="shared" si="1"/>
        <v>25000</v>
      </c>
      <c r="D191" s="109">
        <f t="shared" si="1"/>
        <v>0</v>
      </c>
      <c r="E191" s="32"/>
    </row>
    <row r="192" spans="1:6" ht="18.95" customHeight="1" thickTop="1">
      <c r="A192" s="7" t="s">
        <v>124</v>
      </c>
      <c r="B192" s="4"/>
      <c r="C192" s="131"/>
      <c r="D192" s="81"/>
    </row>
    <row r="193" spans="1:4" ht="18.95" customHeight="1">
      <c r="A193" s="7" t="s">
        <v>125</v>
      </c>
      <c r="B193" s="4"/>
      <c r="C193" s="119"/>
      <c r="D193" s="82"/>
    </row>
    <row r="194" spans="1:4" ht="18.95" customHeight="1">
      <c r="A194" s="7" t="s">
        <v>126</v>
      </c>
      <c r="B194" s="4"/>
      <c r="C194" s="119"/>
      <c r="D194" s="82"/>
    </row>
    <row r="195" spans="1:4" ht="18.95" customHeight="1">
      <c r="A195" s="4" t="s">
        <v>127</v>
      </c>
      <c r="B195" s="4"/>
      <c r="C195" s="113">
        <v>714840</v>
      </c>
      <c r="D195" s="82">
        <v>578603</v>
      </c>
    </row>
    <row r="196" spans="1:4" ht="18.95" customHeight="1">
      <c r="A196" s="4" t="s">
        <v>74</v>
      </c>
      <c r="B196" s="4"/>
      <c r="C196" s="132">
        <v>42000</v>
      </c>
      <c r="D196" s="79">
        <v>3500</v>
      </c>
    </row>
    <row r="197" spans="1:4" ht="18.95" customHeight="1" thickBot="1">
      <c r="A197" s="29" t="s">
        <v>10</v>
      </c>
      <c r="B197" s="22"/>
      <c r="C197" s="99">
        <f>SUM(C195:C196)</f>
        <v>756840</v>
      </c>
      <c r="D197" s="99">
        <f t="shared" ref="D197" si="2">SUM(D195:D196)</f>
        <v>582103</v>
      </c>
    </row>
    <row r="198" spans="1:4" ht="18.95" customHeight="1" thickTop="1">
      <c r="A198" s="10"/>
      <c r="B198" s="10"/>
      <c r="C198" s="167"/>
      <c r="D198" s="110"/>
    </row>
    <row r="199" spans="1:4" ht="18.95" customHeight="1">
      <c r="A199" s="10"/>
      <c r="B199" s="10"/>
      <c r="C199" s="167"/>
      <c r="D199" s="110"/>
    </row>
    <row r="200" spans="1:4" ht="18.95" customHeight="1">
      <c r="A200" s="10"/>
      <c r="B200" s="10"/>
      <c r="C200" s="167"/>
      <c r="D200" s="110"/>
    </row>
    <row r="201" spans="1:4" ht="18.95" customHeight="1">
      <c r="A201" s="10"/>
      <c r="B201" s="10"/>
      <c r="C201" s="167"/>
      <c r="D201" s="110"/>
    </row>
    <row r="202" spans="1:4" ht="18.95" customHeight="1">
      <c r="A202" s="10"/>
      <c r="B202" s="10"/>
      <c r="C202" s="167"/>
      <c r="D202" s="110"/>
    </row>
    <row r="203" spans="1:4" ht="18.95" customHeight="1">
      <c r="A203" s="10"/>
      <c r="B203" s="10"/>
      <c r="C203" s="167"/>
      <c r="D203" s="110"/>
    </row>
    <row r="204" spans="1:4" ht="18.95" customHeight="1">
      <c r="A204" s="10"/>
      <c r="B204" s="10"/>
      <c r="C204" s="167"/>
      <c r="D204" s="110"/>
    </row>
    <row r="205" spans="1:4" ht="18.95" customHeight="1">
      <c r="A205" s="10"/>
      <c r="B205" s="10"/>
      <c r="C205" s="167"/>
      <c r="D205" s="110"/>
    </row>
    <row r="206" spans="1:4" ht="18.95" customHeight="1">
      <c r="A206" s="10"/>
      <c r="B206" s="10"/>
      <c r="C206" s="167"/>
      <c r="D206" s="110"/>
    </row>
    <row r="207" spans="1:4" ht="18.95" customHeight="1">
      <c r="A207" s="251">
        <v>6</v>
      </c>
      <c r="B207" s="251"/>
      <c r="C207" s="251"/>
      <c r="D207" s="251"/>
    </row>
    <row r="208" spans="1:4" ht="18.95" customHeight="1">
      <c r="A208" s="253" t="s">
        <v>2</v>
      </c>
      <c r="B208" s="253" t="s">
        <v>3</v>
      </c>
      <c r="C208" s="255" t="s">
        <v>4</v>
      </c>
      <c r="D208" s="257" t="s">
        <v>61</v>
      </c>
    </row>
    <row r="209" spans="1:5" ht="18.95" customHeight="1">
      <c r="A209" s="254"/>
      <c r="B209" s="254"/>
      <c r="C209" s="256"/>
      <c r="D209" s="258"/>
    </row>
    <row r="210" spans="1:5" ht="18.95" customHeight="1">
      <c r="A210" s="7" t="s">
        <v>129</v>
      </c>
      <c r="B210" s="8"/>
      <c r="C210" s="131"/>
      <c r="D210" s="81"/>
    </row>
    <row r="211" spans="1:5" ht="18.95" customHeight="1">
      <c r="A211" s="4" t="s">
        <v>77</v>
      </c>
      <c r="B211" s="8"/>
      <c r="C211" s="119">
        <v>256080</v>
      </c>
      <c r="D211" s="82">
        <v>243570</v>
      </c>
    </row>
    <row r="212" spans="1:5" ht="18.95" customHeight="1">
      <c r="A212" s="4" t="s">
        <v>78</v>
      </c>
      <c r="B212" s="8"/>
      <c r="C212" s="132">
        <v>44700</v>
      </c>
      <c r="D212" s="79">
        <v>36905</v>
      </c>
    </row>
    <row r="213" spans="1:5" ht="18.95" customHeight="1" thickBot="1">
      <c r="A213" s="6" t="s">
        <v>10</v>
      </c>
      <c r="B213" s="8"/>
      <c r="C213" s="99">
        <f>SUM(C211:C212)</f>
        <v>300780</v>
      </c>
      <c r="D213" s="99">
        <f t="shared" ref="D213" si="3">SUM(D211:D212)</f>
        <v>280475</v>
      </c>
    </row>
    <row r="214" spans="1:5" ht="18.95" customHeight="1" thickTop="1">
      <c r="A214" s="7" t="s">
        <v>79</v>
      </c>
      <c r="B214" s="8"/>
      <c r="C214" s="131"/>
      <c r="D214" s="81"/>
    </row>
    <row r="215" spans="1:5" ht="18.95" customHeight="1">
      <c r="A215" s="7" t="s">
        <v>80</v>
      </c>
      <c r="B215" s="8"/>
      <c r="C215" s="131"/>
      <c r="D215" s="81"/>
    </row>
    <row r="216" spans="1:5" ht="18.95" customHeight="1">
      <c r="A216" s="7" t="s">
        <v>81</v>
      </c>
      <c r="B216" s="13"/>
      <c r="C216" s="119"/>
      <c r="D216" s="82"/>
    </row>
    <row r="217" spans="1:5" ht="18.95" customHeight="1">
      <c r="A217" s="4" t="s">
        <v>82</v>
      </c>
      <c r="B217" s="4"/>
      <c r="C217" s="119">
        <v>60000</v>
      </c>
      <c r="D217" s="85">
        <v>8550</v>
      </c>
    </row>
    <row r="218" spans="1:5" ht="18.95" customHeight="1">
      <c r="A218" s="4" t="s">
        <v>130</v>
      </c>
      <c r="B218" s="4"/>
      <c r="C218" s="119">
        <v>5000</v>
      </c>
      <c r="D218" s="85">
        <v>0</v>
      </c>
    </row>
    <row r="219" spans="1:5" ht="18.95" customHeight="1">
      <c r="A219" s="4" t="s">
        <v>131</v>
      </c>
      <c r="B219" s="6"/>
      <c r="C219" s="119">
        <v>100800</v>
      </c>
      <c r="D219" s="85">
        <v>77400</v>
      </c>
    </row>
    <row r="220" spans="1:5" ht="18.95" customHeight="1">
      <c r="A220" s="4" t="s">
        <v>132</v>
      </c>
      <c r="B220" s="4"/>
      <c r="C220" s="132">
        <v>12040</v>
      </c>
      <c r="D220" s="85">
        <v>10650</v>
      </c>
      <c r="E220" s="215"/>
    </row>
    <row r="221" spans="1:5" ht="18.95" customHeight="1" thickBot="1">
      <c r="A221" s="13" t="s">
        <v>10</v>
      </c>
      <c r="B221" s="4"/>
      <c r="C221" s="99">
        <f>SUM(C217:C220)</f>
        <v>177840</v>
      </c>
      <c r="D221" s="99">
        <f t="shared" ref="D221" si="4">SUM(D217:D220)</f>
        <v>96600</v>
      </c>
      <c r="E221" s="215"/>
    </row>
    <row r="222" spans="1:5" ht="18.95" customHeight="1" thickTop="1">
      <c r="A222" s="8" t="s">
        <v>23</v>
      </c>
      <c r="B222" s="6"/>
      <c r="C222" s="159" t="s">
        <v>23</v>
      </c>
      <c r="D222" s="112"/>
    </row>
    <row r="223" spans="1:5" ht="18.95" customHeight="1">
      <c r="A223" s="7" t="s">
        <v>87</v>
      </c>
      <c r="B223" s="6"/>
      <c r="C223" s="119" t="s">
        <v>23</v>
      </c>
      <c r="D223" s="113"/>
    </row>
    <row r="224" spans="1:5" ht="18.95" customHeight="1">
      <c r="A224" s="4" t="s">
        <v>133</v>
      </c>
      <c r="B224" s="4"/>
      <c r="C224" s="132">
        <v>10000</v>
      </c>
      <c r="D224" s="86">
        <v>0</v>
      </c>
      <c r="E224" s="32"/>
    </row>
    <row r="225" spans="1:5" ht="18.95" customHeight="1">
      <c r="A225" s="12" t="s">
        <v>134</v>
      </c>
      <c r="B225" s="4"/>
      <c r="C225" s="115"/>
      <c r="D225" s="85"/>
      <c r="E225" s="46"/>
    </row>
    <row r="226" spans="1:5" ht="18.95" customHeight="1">
      <c r="A226" s="31" t="s">
        <v>135</v>
      </c>
      <c r="B226" s="4"/>
      <c r="C226" s="168">
        <v>40000</v>
      </c>
      <c r="D226" s="114">
        <v>14500</v>
      </c>
    </row>
    <row r="227" spans="1:5" ht="18.95" customHeight="1">
      <c r="A227" s="4" t="s">
        <v>136</v>
      </c>
      <c r="B227" s="4"/>
      <c r="C227" s="111">
        <v>30000</v>
      </c>
      <c r="D227" s="111">
        <v>3600</v>
      </c>
      <c r="E227" s="32"/>
    </row>
    <row r="228" spans="1:5" ht="18.95" customHeight="1">
      <c r="A228" s="16" t="s">
        <v>327</v>
      </c>
      <c r="B228" s="13"/>
      <c r="C228" s="111">
        <v>100000</v>
      </c>
      <c r="D228" s="86">
        <v>0</v>
      </c>
      <c r="E228" s="32"/>
    </row>
    <row r="229" spans="1:5" ht="18.95" customHeight="1">
      <c r="A229" s="16" t="s">
        <v>328</v>
      </c>
      <c r="B229" s="13"/>
      <c r="C229" s="111">
        <v>30000</v>
      </c>
      <c r="D229" s="86">
        <v>20600</v>
      </c>
      <c r="E229" s="32"/>
    </row>
    <row r="230" spans="1:5" ht="18.95" customHeight="1">
      <c r="A230" s="4" t="s">
        <v>138</v>
      </c>
      <c r="B230" s="7"/>
      <c r="C230" s="132">
        <v>20000</v>
      </c>
      <c r="D230" s="86">
        <v>0</v>
      </c>
      <c r="E230" s="32"/>
    </row>
    <row r="231" spans="1:5" ht="18.95" customHeight="1" thickBot="1">
      <c r="A231" s="6" t="s">
        <v>10</v>
      </c>
      <c r="B231" s="7"/>
      <c r="C231" s="99">
        <f>SUM(C224:C230)</f>
        <v>230000</v>
      </c>
      <c r="D231" s="99">
        <f t="shared" ref="D231" si="5">SUM(D224:D230)</f>
        <v>38700</v>
      </c>
      <c r="E231" s="32"/>
    </row>
    <row r="232" spans="1:5" ht="18.95" customHeight="1" thickTop="1">
      <c r="A232" s="33" t="s">
        <v>99</v>
      </c>
      <c r="B232" s="24"/>
      <c r="C232" s="100"/>
      <c r="D232" s="81"/>
      <c r="E232" s="32"/>
    </row>
    <row r="233" spans="1:5" ht="18.95" customHeight="1">
      <c r="A233" s="4" t="s">
        <v>100</v>
      </c>
      <c r="B233" s="4"/>
      <c r="C233" s="119">
        <v>40000</v>
      </c>
      <c r="D233" s="82">
        <v>10477</v>
      </c>
      <c r="E233" s="32"/>
    </row>
    <row r="234" spans="1:5" ht="18.95" customHeight="1">
      <c r="A234" s="4" t="s">
        <v>139</v>
      </c>
      <c r="B234" s="4"/>
      <c r="C234" s="132">
        <v>30000</v>
      </c>
      <c r="D234" s="79">
        <v>29265</v>
      </c>
      <c r="E234" s="32"/>
    </row>
    <row r="235" spans="1:5" ht="18.95" customHeight="1" thickBot="1">
      <c r="A235" s="6" t="s">
        <v>10</v>
      </c>
      <c r="B235" s="4"/>
      <c r="C235" s="87">
        <f>SUM(C233:C234)</f>
        <v>70000</v>
      </c>
      <c r="D235" s="87">
        <f t="shared" ref="D235" si="6">SUM(D233:D234)</f>
        <v>39742</v>
      </c>
      <c r="E235" s="32"/>
    </row>
    <row r="236" spans="1:5" ht="18.95" customHeight="1" thickTop="1">
      <c r="A236" s="23" t="s">
        <v>140</v>
      </c>
      <c r="B236" s="24"/>
      <c r="C236" s="81"/>
      <c r="D236" s="81"/>
    </row>
    <row r="237" spans="1:5" ht="18.95" customHeight="1">
      <c r="A237" s="7" t="s">
        <v>112</v>
      </c>
      <c r="B237" s="4"/>
      <c r="C237" s="82"/>
      <c r="D237" s="82"/>
    </row>
    <row r="238" spans="1:5" ht="18.95" customHeight="1">
      <c r="A238" s="7" t="s">
        <v>140</v>
      </c>
      <c r="B238" s="4"/>
      <c r="C238" s="81"/>
      <c r="D238" s="81"/>
    </row>
    <row r="239" spans="1:5" ht="18.95" customHeight="1">
      <c r="A239" s="7" t="s">
        <v>112</v>
      </c>
      <c r="B239" s="4"/>
      <c r="C239" s="82"/>
      <c r="D239" s="82"/>
    </row>
    <row r="240" spans="1:5" ht="18.95" customHeight="1">
      <c r="A240" s="4" t="s">
        <v>141</v>
      </c>
      <c r="B240" s="6"/>
      <c r="C240" s="79"/>
      <c r="D240" s="79"/>
    </row>
    <row r="241" spans="1:6" ht="18.95" customHeight="1">
      <c r="A241" s="12" t="s">
        <v>267</v>
      </c>
      <c r="B241" s="4"/>
      <c r="C241" s="213">
        <v>36000</v>
      </c>
      <c r="D241" s="85">
        <v>23400</v>
      </c>
    </row>
    <row r="242" spans="1:6" ht="18.95" customHeight="1">
      <c r="A242" s="12" t="s">
        <v>264</v>
      </c>
      <c r="B242" s="8"/>
      <c r="C242" s="116"/>
      <c r="D242" s="116"/>
    </row>
    <row r="243" spans="1:6" ht="18.95" customHeight="1">
      <c r="A243" s="12" t="s">
        <v>265</v>
      </c>
      <c r="B243" s="8"/>
      <c r="C243" s="116">
        <v>23000</v>
      </c>
      <c r="D243" s="116">
        <v>23000</v>
      </c>
      <c r="F243" s="10"/>
    </row>
    <row r="244" spans="1:6" ht="18.95" customHeight="1">
      <c r="A244" s="12" t="s">
        <v>266</v>
      </c>
      <c r="B244" s="4"/>
      <c r="C244" s="171">
        <v>7600</v>
      </c>
      <c r="D244" s="117">
        <v>7600</v>
      </c>
    </row>
    <row r="245" spans="1:6" ht="18.95" customHeight="1" thickBot="1">
      <c r="A245" s="6" t="s">
        <v>10</v>
      </c>
      <c r="B245" s="4"/>
      <c r="C245" s="84">
        <f>SUM(C241:C244)</f>
        <v>66600</v>
      </c>
      <c r="D245" s="84">
        <f t="shared" ref="D245" si="7">SUM(D241:D244)</f>
        <v>54000</v>
      </c>
    </row>
    <row r="246" spans="1:6" s="36" customFormat="1" ht="18.95" customHeight="1" thickTop="1" thickBot="1">
      <c r="A246" s="34" t="s">
        <v>142</v>
      </c>
      <c r="B246" s="35"/>
      <c r="C246" s="107">
        <f>C197+C213+C221+C231+C235+C245</f>
        <v>1602060</v>
      </c>
      <c r="D246" s="107">
        <f>D197+D213+D221+D231+D235+D245</f>
        <v>1091620</v>
      </c>
      <c r="E246" s="51"/>
    </row>
    <row r="247" spans="1:6" s="37" customFormat="1" ht="18.95" customHeight="1" thickTop="1" thickBot="1">
      <c r="A247" s="47" t="s">
        <v>143</v>
      </c>
      <c r="B247" s="48"/>
      <c r="C247" s="118">
        <f>C186+C191+C246</f>
        <v>8152040</v>
      </c>
      <c r="D247" s="118">
        <f>D186+D191+D246</f>
        <v>5487152.71</v>
      </c>
      <c r="E247" s="58"/>
    </row>
    <row r="248" spans="1:6" ht="18.95" customHeight="1" thickTop="1">
      <c r="A248" s="251">
        <v>7</v>
      </c>
      <c r="B248" s="251"/>
      <c r="C248" s="251"/>
      <c r="D248" s="251"/>
    </row>
    <row r="249" spans="1:6" ht="18.95" customHeight="1">
      <c r="A249" s="253" t="s">
        <v>2</v>
      </c>
      <c r="B249" s="253" t="s">
        <v>3</v>
      </c>
      <c r="C249" s="255" t="s">
        <v>4</v>
      </c>
      <c r="D249" s="257" t="s">
        <v>61</v>
      </c>
    </row>
    <row r="250" spans="1:6" ht="18.95" customHeight="1">
      <c r="A250" s="254"/>
      <c r="B250" s="254"/>
      <c r="C250" s="256"/>
      <c r="D250" s="258"/>
    </row>
    <row r="251" spans="1:6" ht="18.95" customHeight="1">
      <c r="A251" s="38" t="s">
        <v>144</v>
      </c>
      <c r="B251" s="8"/>
      <c r="C251" s="172"/>
      <c r="D251" s="100"/>
    </row>
    <row r="252" spans="1:6" ht="18.95" customHeight="1">
      <c r="A252" s="7" t="s">
        <v>145</v>
      </c>
      <c r="B252" s="4"/>
      <c r="C252" s="173"/>
      <c r="D252" s="89"/>
    </row>
    <row r="253" spans="1:6" ht="18.95" customHeight="1">
      <c r="A253" s="7" t="s">
        <v>79</v>
      </c>
      <c r="B253" s="52"/>
      <c r="C253" s="174"/>
      <c r="D253" s="119"/>
    </row>
    <row r="254" spans="1:6" ht="18.95" customHeight="1">
      <c r="A254" s="11" t="s">
        <v>87</v>
      </c>
      <c r="B254" s="4"/>
      <c r="C254" s="120"/>
      <c r="D254" s="120"/>
    </row>
    <row r="255" spans="1:6" ht="18.95" customHeight="1">
      <c r="A255" s="4" t="s">
        <v>133</v>
      </c>
      <c r="B255" s="6"/>
      <c r="C255" s="131">
        <v>3000</v>
      </c>
      <c r="D255" s="106">
        <v>0</v>
      </c>
    </row>
    <row r="256" spans="1:6" ht="18.95" customHeight="1">
      <c r="A256" s="4" t="s">
        <v>146</v>
      </c>
      <c r="B256" s="6"/>
      <c r="C256" s="159"/>
      <c r="D256" s="121"/>
    </row>
    <row r="257" spans="1:5" ht="18.95" customHeight="1">
      <c r="A257" s="4" t="s">
        <v>354</v>
      </c>
      <c r="B257" s="4"/>
      <c r="C257" s="132">
        <v>100000</v>
      </c>
      <c r="D257" s="86">
        <v>0</v>
      </c>
    </row>
    <row r="258" spans="1:5" ht="18.95" customHeight="1" thickBot="1">
      <c r="A258" s="13" t="s">
        <v>10</v>
      </c>
      <c r="B258" s="8"/>
      <c r="C258" s="99">
        <f>SUM(C255:C257)</f>
        <v>103000</v>
      </c>
      <c r="D258" s="99">
        <f t="shared" ref="D258" si="8">SUM(D255:D257)</f>
        <v>0</v>
      </c>
    </row>
    <row r="259" spans="1:5" s="64" customFormat="1" ht="18.95" customHeight="1" thickTop="1">
      <c r="A259" s="11" t="s">
        <v>140</v>
      </c>
      <c r="B259" s="4"/>
      <c r="C259" s="172"/>
      <c r="D259" s="106"/>
    </row>
    <row r="260" spans="1:5" s="10" customFormat="1" ht="18.95" customHeight="1">
      <c r="A260" s="74" t="s">
        <v>112</v>
      </c>
      <c r="B260" s="4"/>
      <c r="C260" s="187"/>
      <c r="D260" s="85"/>
    </row>
    <row r="261" spans="1:5" ht="18.95" customHeight="1" thickBot="1">
      <c r="A261" s="72" t="s">
        <v>353</v>
      </c>
      <c r="B261" s="68"/>
      <c r="C261" s="175">
        <v>60000</v>
      </c>
      <c r="D261" s="122">
        <v>0</v>
      </c>
    </row>
    <row r="262" spans="1:5" ht="18.95" customHeight="1" thickTop="1" thickBot="1">
      <c r="A262" s="13" t="s">
        <v>10</v>
      </c>
      <c r="B262" s="8"/>
      <c r="C262" s="123">
        <f>SUM(C261)</f>
        <v>60000</v>
      </c>
      <c r="D262" s="123">
        <f t="shared" ref="D262" si="9">SUM(D261)</f>
        <v>0</v>
      </c>
    </row>
    <row r="263" spans="1:5" s="36" customFormat="1" ht="18.95" customHeight="1" thickTop="1" thickBot="1">
      <c r="A263" s="34" t="s">
        <v>147</v>
      </c>
      <c r="B263" s="35"/>
      <c r="C263" s="109">
        <f>C258+C262</f>
        <v>163000</v>
      </c>
      <c r="D263" s="109">
        <f t="shared" ref="D263" si="10">D258+D262</f>
        <v>0</v>
      </c>
      <c r="E263" s="51"/>
    </row>
    <row r="264" spans="1:5" s="37" customFormat="1" ht="18.95" customHeight="1" thickTop="1" thickBot="1">
      <c r="A264" s="39" t="s">
        <v>148</v>
      </c>
      <c r="B264" s="40"/>
      <c r="C264" s="124">
        <f>C263</f>
        <v>163000</v>
      </c>
      <c r="D264" s="124">
        <f t="shared" ref="D264" si="11">D263</f>
        <v>0</v>
      </c>
      <c r="E264" s="58"/>
    </row>
    <row r="265" spans="1:5" ht="18.95" customHeight="1" thickTop="1">
      <c r="A265" s="23" t="s">
        <v>149</v>
      </c>
      <c r="B265" s="24"/>
      <c r="C265" s="131"/>
      <c r="D265" s="125"/>
    </row>
    <row r="266" spans="1:5" ht="18.95" customHeight="1">
      <c r="A266" s="23" t="s">
        <v>150</v>
      </c>
      <c r="B266" s="4"/>
      <c r="C266" s="131"/>
      <c r="D266" s="81"/>
    </row>
    <row r="267" spans="1:5" ht="18.95" customHeight="1">
      <c r="A267" s="7" t="s">
        <v>64</v>
      </c>
      <c r="B267" s="4"/>
      <c r="C267" s="119"/>
      <c r="D267" s="82"/>
    </row>
    <row r="268" spans="1:5" ht="18.95" customHeight="1">
      <c r="A268" s="7" t="s">
        <v>126</v>
      </c>
      <c r="B268" s="4"/>
      <c r="C268" s="119" t="s">
        <v>23</v>
      </c>
      <c r="D268" s="82"/>
    </row>
    <row r="269" spans="1:5" ht="18.95" customHeight="1">
      <c r="A269" s="4" t="s">
        <v>127</v>
      </c>
      <c r="B269" s="6"/>
      <c r="C269" s="86">
        <v>280440</v>
      </c>
      <c r="D269" s="79">
        <v>217997</v>
      </c>
    </row>
    <row r="270" spans="1:5" ht="18.95" customHeight="1" thickBot="1">
      <c r="A270" s="6" t="s">
        <v>10</v>
      </c>
      <c r="B270" s="4"/>
      <c r="C270" s="99">
        <f>SUM(C269)</f>
        <v>280440</v>
      </c>
      <c r="D270" s="99">
        <f t="shared" ref="D270" si="12">SUM(D269)</f>
        <v>217997</v>
      </c>
    </row>
    <row r="271" spans="1:5" ht="18.95" customHeight="1" thickTop="1">
      <c r="A271" s="7" t="s">
        <v>129</v>
      </c>
      <c r="B271" s="4"/>
      <c r="C271" s="159"/>
      <c r="D271" s="89"/>
    </row>
    <row r="272" spans="1:5" ht="18.95" customHeight="1">
      <c r="A272" s="12" t="s">
        <v>77</v>
      </c>
      <c r="B272" s="4"/>
      <c r="C272" s="132">
        <f>10000+12620</f>
        <v>22620</v>
      </c>
      <c r="D272" s="79">
        <v>17005</v>
      </c>
    </row>
    <row r="273" spans="1:4" ht="18.95" customHeight="1" thickBot="1">
      <c r="A273" s="6" t="s">
        <v>10</v>
      </c>
      <c r="B273" s="4"/>
      <c r="C273" s="99">
        <f>SUM(C272:C272)</f>
        <v>22620</v>
      </c>
      <c r="D273" s="99">
        <f t="shared" ref="D273" si="13">SUM(D272:D272)</f>
        <v>17005</v>
      </c>
    </row>
    <row r="274" spans="1:4" ht="18.95" customHeight="1" thickTop="1">
      <c r="A274" s="23" t="s">
        <v>79</v>
      </c>
      <c r="B274" s="45"/>
      <c r="C274" s="131"/>
      <c r="D274" s="81"/>
    </row>
    <row r="275" spans="1:4" ht="18.95" customHeight="1">
      <c r="A275" s="7" t="s">
        <v>81</v>
      </c>
      <c r="B275" s="41"/>
      <c r="C275" s="86"/>
      <c r="D275" s="79"/>
    </row>
    <row r="276" spans="1:4" ht="18.95" customHeight="1">
      <c r="A276" s="4" t="s">
        <v>82</v>
      </c>
      <c r="B276" s="42"/>
      <c r="C276" s="86">
        <v>80000</v>
      </c>
      <c r="D276" s="86">
        <v>0</v>
      </c>
    </row>
    <row r="277" spans="1:4" ht="18.95" customHeight="1">
      <c r="A277" s="12" t="s">
        <v>151</v>
      </c>
      <c r="B277" s="4"/>
      <c r="C277" s="85">
        <v>2000</v>
      </c>
      <c r="D277" s="85">
        <v>0</v>
      </c>
    </row>
    <row r="278" spans="1:4" ht="18.95" customHeight="1">
      <c r="A278" s="4" t="s">
        <v>131</v>
      </c>
      <c r="B278" s="4"/>
      <c r="C278" s="159">
        <v>36000</v>
      </c>
      <c r="D278" s="121">
        <v>27000</v>
      </c>
    </row>
    <row r="279" spans="1:4" ht="18.95" customHeight="1" thickBot="1">
      <c r="A279" s="6" t="s">
        <v>10</v>
      </c>
      <c r="B279" s="4"/>
      <c r="C279" s="99">
        <f>SUM(C276:C278)</f>
        <v>118000</v>
      </c>
      <c r="D279" s="99">
        <f t="shared" ref="D279" si="14">SUM(D276:D278)</f>
        <v>27000</v>
      </c>
    </row>
    <row r="280" spans="1:4" ht="18.95" customHeight="1" thickTop="1">
      <c r="A280" s="23" t="s">
        <v>87</v>
      </c>
      <c r="B280" s="24"/>
      <c r="C280" s="172"/>
      <c r="D280" s="120"/>
    </row>
    <row r="281" spans="1:4" ht="18.95" customHeight="1">
      <c r="A281" s="4" t="s">
        <v>133</v>
      </c>
      <c r="B281" s="4"/>
      <c r="C281" s="131">
        <v>5000</v>
      </c>
      <c r="D281" s="106">
        <v>0</v>
      </c>
    </row>
    <row r="282" spans="1:4" ht="18.95" customHeight="1">
      <c r="A282" s="4" t="s">
        <v>152</v>
      </c>
      <c r="B282" s="6"/>
      <c r="C282" s="119"/>
      <c r="D282" s="113"/>
    </row>
    <row r="283" spans="1:4" ht="18.95" customHeight="1">
      <c r="A283" s="4" t="s">
        <v>153</v>
      </c>
      <c r="B283" s="4"/>
      <c r="C283" s="119">
        <v>40000</v>
      </c>
      <c r="D283" s="85">
        <v>32900</v>
      </c>
    </row>
    <row r="284" spans="1:4" ht="18.95" customHeight="1">
      <c r="A284" s="4" t="s">
        <v>154</v>
      </c>
      <c r="B284" s="4"/>
      <c r="C284" s="132">
        <v>50000</v>
      </c>
      <c r="D284" s="121">
        <v>27782</v>
      </c>
    </row>
    <row r="285" spans="1:4" ht="18.95" customHeight="1">
      <c r="A285" s="6" t="s">
        <v>10</v>
      </c>
      <c r="B285" s="4"/>
      <c r="C285" s="127">
        <f>SUM(C281:C284)</f>
        <v>95000</v>
      </c>
      <c r="D285" s="127">
        <f>SUM(D281:D284)</f>
        <v>60682</v>
      </c>
    </row>
    <row r="286" spans="1:4" ht="18.95" customHeight="1" thickBot="1">
      <c r="A286" s="62" t="s">
        <v>155</v>
      </c>
      <c r="B286" s="63"/>
      <c r="C286" s="128">
        <f>C270+C273+C279+C285</f>
        <v>516060</v>
      </c>
      <c r="D286" s="128">
        <f>D270+D273+D279+D285</f>
        <v>322684</v>
      </c>
    </row>
    <row r="287" spans="1:4" ht="18.95" customHeight="1" thickTop="1">
      <c r="A287" s="200"/>
      <c r="B287" s="51"/>
      <c r="C287" s="201"/>
      <c r="D287" s="201"/>
    </row>
    <row r="288" spans="1:4" ht="18.95" customHeight="1">
      <c r="A288" s="10"/>
      <c r="B288" s="10"/>
      <c r="C288" s="167"/>
      <c r="D288" s="129"/>
    </row>
    <row r="289" spans="1:4" ht="18.95" customHeight="1">
      <c r="A289" s="251">
        <v>8</v>
      </c>
      <c r="B289" s="251"/>
      <c r="C289" s="251"/>
      <c r="D289" s="251"/>
    </row>
    <row r="290" spans="1:4" ht="18.95" customHeight="1">
      <c r="A290" s="253" t="s">
        <v>2</v>
      </c>
      <c r="B290" s="253" t="s">
        <v>3</v>
      </c>
      <c r="C290" s="255" t="s">
        <v>4</v>
      </c>
      <c r="D290" s="257" t="s">
        <v>61</v>
      </c>
    </row>
    <row r="291" spans="1:4" ht="18.95" customHeight="1">
      <c r="A291" s="254"/>
      <c r="B291" s="254"/>
      <c r="C291" s="256"/>
      <c r="D291" s="258"/>
    </row>
    <row r="292" spans="1:4" ht="18.95" customHeight="1">
      <c r="A292" s="7" t="s">
        <v>156</v>
      </c>
      <c r="B292" s="6"/>
      <c r="C292" s="172"/>
      <c r="D292" s="100"/>
    </row>
    <row r="293" spans="1:4" ht="18.95" customHeight="1">
      <c r="A293" s="23" t="s">
        <v>79</v>
      </c>
      <c r="B293" s="24"/>
      <c r="C293" s="131"/>
      <c r="D293" s="81"/>
    </row>
    <row r="294" spans="1:4" ht="18.95" customHeight="1">
      <c r="A294" s="7" t="s">
        <v>87</v>
      </c>
      <c r="B294" s="4"/>
      <c r="C294" s="119"/>
      <c r="D294" s="82"/>
    </row>
    <row r="295" spans="1:4" ht="18.95" customHeight="1">
      <c r="A295" s="7" t="s">
        <v>157</v>
      </c>
      <c r="B295" s="4"/>
      <c r="C295" s="119"/>
      <c r="D295" s="82"/>
    </row>
    <row r="296" spans="1:4" ht="18.95" customHeight="1">
      <c r="A296" s="4" t="s">
        <v>158</v>
      </c>
      <c r="B296" s="4"/>
      <c r="C296" s="119">
        <v>100000</v>
      </c>
      <c r="D296" s="82">
        <v>99840</v>
      </c>
    </row>
    <row r="297" spans="1:4" ht="18.95" customHeight="1">
      <c r="A297" s="8" t="s">
        <v>159</v>
      </c>
      <c r="B297" s="6"/>
      <c r="C297" s="132"/>
      <c r="D297" s="79"/>
    </row>
    <row r="298" spans="1:4" ht="18.95" customHeight="1">
      <c r="A298" s="12" t="s">
        <v>160</v>
      </c>
      <c r="B298" s="4"/>
      <c r="C298" s="85">
        <v>8000</v>
      </c>
      <c r="D298" s="82">
        <v>0</v>
      </c>
    </row>
    <row r="299" spans="1:4" ht="18.95" customHeight="1">
      <c r="A299" s="44" t="s">
        <v>329</v>
      </c>
      <c r="B299" s="24"/>
      <c r="C299" s="121">
        <v>324800</v>
      </c>
      <c r="D299" s="89">
        <v>174000</v>
      </c>
    </row>
    <row r="300" spans="1:4" ht="18.95" customHeight="1" thickBot="1">
      <c r="A300" s="45" t="s">
        <v>10</v>
      </c>
      <c r="B300" s="4"/>
      <c r="C300" s="87">
        <f>SUM(C296:C299)</f>
        <v>432800</v>
      </c>
      <c r="D300" s="87">
        <f t="shared" ref="D300" si="15">SUM(D296:D299)</f>
        <v>273840</v>
      </c>
    </row>
    <row r="301" spans="1:4" ht="18.95" customHeight="1" thickTop="1">
      <c r="A301" s="11" t="s">
        <v>99</v>
      </c>
      <c r="B301" s="4"/>
      <c r="C301" s="106"/>
      <c r="D301" s="81"/>
    </row>
    <row r="302" spans="1:4" ht="18.95" customHeight="1">
      <c r="A302" s="16" t="s">
        <v>162</v>
      </c>
      <c r="B302" s="4"/>
      <c r="C302" s="86">
        <v>744370</v>
      </c>
      <c r="D302" s="86">
        <v>357772.79999999999</v>
      </c>
    </row>
    <row r="303" spans="1:4" s="64" customFormat="1" ht="18.95" customHeight="1" thickBot="1">
      <c r="A303" s="41" t="s">
        <v>10</v>
      </c>
      <c r="B303" s="4"/>
      <c r="C303" s="130">
        <f>SUM(C302)</f>
        <v>744370</v>
      </c>
      <c r="D303" s="130">
        <f t="shared" ref="D303" si="16">SUM(D302)</f>
        <v>357772.79999999999</v>
      </c>
    </row>
    <row r="304" spans="1:4" s="64" customFormat="1" ht="18.95" customHeight="1" thickTop="1">
      <c r="A304" s="74" t="s">
        <v>140</v>
      </c>
      <c r="B304" s="24"/>
      <c r="C304" s="131"/>
      <c r="D304" s="131"/>
    </row>
    <row r="305" spans="1:4" s="64" customFormat="1" ht="18.95" customHeight="1">
      <c r="A305" s="74" t="s">
        <v>112</v>
      </c>
      <c r="B305" s="4"/>
      <c r="C305" s="119"/>
      <c r="D305" s="119"/>
    </row>
    <row r="306" spans="1:4" s="64" customFormat="1" ht="18.95" customHeight="1">
      <c r="A306" s="75" t="s">
        <v>270</v>
      </c>
      <c r="B306" s="4"/>
      <c r="C306" s="119">
        <v>94500</v>
      </c>
      <c r="D306" s="119">
        <v>72500</v>
      </c>
    </row>
    <row r="307" spans="1:4" s="64" customFormat="1" ht="18.95" customHeight="1" thickBot="1">
      <c r="A307" s="41" t="s">
        <v>10</v>
      </c>
      <c r="B307" s="4"/>
      <c r="C307" s="221">
        <f>SUM(C306)</f>
        <v>94500</v>
      </c>
      <c r="D307" s="221">
        <f>SUM(D306)</f>
        <v>72500</v>
      </c>
    </row>
    <row r="308" spans="1:4" s="64" customFormat="1" ht="18.95" customHeight="1" thickTop="1">
      <c r="A308" s="7" t="s">
        <v>163</v>
      </c>
      <c r="B308" s="4"/>
      <c r="C308" s="131"/>
      <c r="D308" s="125"/>
    </row>
    <row r="309" spans="1:4" s="64" customFormat="1" ht="18.95" customHeight="1">
      <c r="A309" s="23" t="s">
        <v>115</v>
      </c>
      <c r="B309" s="6"/>
      <c r="C309" s="131"/>
      <c r="D309" s="81"/>
    </row>
    <row r="310" spans="1:4" s="64" customFormat="1" ht="18.95" customHeight="1">
      <c r="A310" s="7" t="s">
        <v>164</v>
      </c>
      <c r="B310" s="38"/>
      <c r="C310" s="119"/>
      <c r="D310" s="82"/>
    </row>
    <row r="311" spans="1:4" s="64" customFormat="1" ht="18.95" customHeight="1">
      <c r="A311" s="7" t="s">
        <v>165</v>
      </c>
      <c r="B311" s="38"/>
      <c r="C311" s="119"/>
      <c r="D311" s="82"/>
    </row>
    <row r="312" spans="1:4" s="64" customFormat="1" ht="18.95" customHeight="1">
      <c r="A312" s="4" t="s">
        <v>333</v>
      </c>
      <c r="B312" s="4"/>
      <c r="C312" s="85">
        <v>9248</v>
      </c>
      <c r="D312" s="85">
        <v>0</v>
      </c>
    </row>
    <row r="313" spans="1:4" s="64" customFormat="1" ht="18.95" customHeight="1">
      <c r="A313" s="4" t="s">
        <v>334</v>
      </c>
      <c r="B313" s="4"/>
      <c r="C313" s="119">
        <v>18360</v>
      </c>
      <c r="D313" s="85">
        <v>0</v>
      </c>
    </row>
    <row r="314" spans="1:4" s="64" customFormat="1" ht="18.95" customHeight="1">
      <c r="A314" s="4" t="s">
        <v>168</v>
      </c>
      <c r="B314" s="4"/>
      <c r="C314" s="132">
        <v>18580</v>
      </c>
      <c r="D314" s="86">
        <v>0</v>
      </c>
    </row>
    <row r="315" spans="1:4" s="64" customFormat="1" ht="18.95" customHeight="1">
      <c r="A315" s="12" t="s">
        <v>335</v>
      </c>
      <c r="B315" s="4"/>
      <c r="C315" s="85">
        <v>16900</v>
      </c>
      <c r="D315" s="85">
        <v>0</v>
      </c>
    </row>
    <row r="316" spans="1:4" s="64" customFormat="1" ht="18.95" customHeight="1">
      <c r="A316" s="7" t="s">
        <v>170</v>
      </c>
      <c r="B316" s="4"/>
      <c r="C316" s="131"/>
      <c r="D316" s="106"/>
    </row>
    <row r="317" spans="1:4" s="64" customFormat="1" ht="18.95" customHeight="1">
      <c r="A317" s="4" t="s">
        <v>171</v>
      </c>
      <c r="B317" s="4"/>
      <c r="C317" s="119">
        <v>17752</v>
      </c>
      <c r="D317" s="85">
        <v>14100</v>
      </c>
    </row>
    <row r="318" spans="1:4" s="64" customFormat="1" ht="18.95" customHeight="1">
      <c r="A318" s="4" t="s">
        <v>172</v>
      </c>
      <c r="B318" s="4"/>
      <c r="C318" s="132">
        <v>51920</v>
      </c>
      <c r="D318" s="86">
        <v>30910</v>
      </c>
    </row>
    <row r="319" spans="1:4" s="64" customFormat="1" ht="18.95" customHeight="1">
      <c r="A319" s="12" t="s">
        <v>330</v>
      </c>
      <c r="B319" s="4"/>
      <c r="C319" s="85">
        <v>32780</v>
      </c>
      <c r="D319" s="85">
        <v>32125</v>
      </c>
    </row>
    <row r="320" spans="1:4" s="64" customFormat="1" ht="18.95" customHeight="1">
      <c r="A320" s="4" t="s">
        <v>174</v>
      </c>
      <c r="B320" s="4"/>
      <c r="C320" s="119">
        <v>19340</v>
      </c>
      <c r="D320" s="85">
        <v>15125</v>
      </c>
    </row>
    <row r="321" spans="1:7" s="64" customFormat="1" ht="18.95" customHeight="1">
      <c r="A321" s="23" t="s">
        <v>175</v>
      </c>
      <c r="B321" s="24"/>
      <c r="C321" s="131"/>
      <c r="D321" s="106"/>
    </row>
    <row r="322" spans="1:7" s="64" customFormat="1" ht="18.95" customHeight="1">
      <c r="A322" s="4" t="s">
        <v>331</v>
      </c>
      <c r="B322" s="4"/>
      <c r="C322" s="119">
        <v>368000</v>
      </c>
      <c r="D322" s="85">
        <v>276000</v>
      </c>
    </row>
    <row r="323" spans="1:7" s="64" customFormat="1" ht="18.95" customHeight="1">
      <c r="A323" s="4" t="s">
        <v>332</v>
      </c>
      <c r="B323" s="6"/>
      <c r="C323" s="132">
        <v>496000</v>
      </c>
      <c r="D323" s="85">
        <v>372000</v>
      </c>
    </row>
    <row r="324" spans="1:7" s="64" customFormat="1" ht="18.95" customHeight="1">
      <c r="A324" s="12" t="s">
        <v>178</v>
      </c>
      <c r="B324" s="4"/>
      <c r="C324" s="179">
        <v>224000</v>
      </c>
      <c r="D324" s="85">
        <v>168000</v>
      </c>
    </row>
    <row r="325" spans="1:7" s="64" customFormat="1" ht="18.95" customHeight="1">
      <c r="A325" s="4" t="s">
        <v>179</v>
      </c>
      <c r="B325" s="4"/>
      <c r="C325" s="180">
        <v>216000</v>
      </c>
      <c r="D325" s="85">
        <v>160000</v>
      </c>
    </row>
    <row r="326" spans="1:7" s="64" customFormat="1" ht="18.95" customHeight="1">
      <c r="A326" s="7" t="s">
        <v>180</v>
      </c>
      <c r="B326" s="8"/>
      <c r="C326" s="181">
        <v>80000</v>
      </c>
      <c r="D326" s="86">
        <v>0</v>
      </c>
    </row>
    <row r="327" spans="1:7" s="64" customFormat="1" ht="18.95" customHeight="1" thickBot="1">
      <c r="A327" s="13" t="s">
        <v>10</v>
      </c>
      <c r="B327" s="8"/>
      <c r="C327" s="182">
        <f>C326+C325+C324+C323+C322+C320+C319+C318+C315+C314+C313+C312+C317</f>
        <v>1568880</v>
      </c>
      <c r="D327" s="135">
        <f>D326+D325+D324+D323+D322+D320+D319+D318+D315+D314+D313+D312+D317</f>
        <v>1068260</v>
      </c>
    </row>
    <row r="328" spans="1:7" s="64" customFormat="1" ht="18.95" customHeight="1" thickTop="1" thickBot="1">
      <c r="A328" s="25" t="s">
        <v>181</v>
      </c>
      <c r="B328" s="43"/>
      <c r="C328" s="183">
        <f>C300+C303+C307+C327</f>
        <v>2840550</v>
      </c>
      <c r="D328" s="136">
        <f>D300+D303+D307+D327</f>
        <v>1772372.8</v>
      </c>
    </row>
    <row r="329" spans="1:7" s="64" customFormat="1" ht="18.95" customHeight="1" thickTop="1" thickBot="1">
      <c r="A329" s="218" t="s">
        <v>182</v>
      </c>
      <c r="B329" s="218"/>
      <c r="C329" s="184">
        <f>C286+C328</f>
        <v>3356610</v>
      </c>
      <c r="D329" s="137">
        <f>D286+D328</f>
        <v>2095056.8</v>
      </c>
    </row>
    <row r="330" spans="1:7" s="49" customFormat="1" ht="18.95" customHeight="1" thickTop="1">
      <c r="A330" s="251">
        <v>9</v>
      </c>
      <c r="B330" s="251"/>
      <c r="C330" s="266"/>
      <c r="D330" s="266"/>
    </row>
    <row r="331" spans="1:7" ht="18.95" customHeight="1">
      <c r="A331" s="267" t="s">
        <v>2</v>
      </c>
      <c r="B331" s="267" t="s">
        <v>3</v>
      </c>
      <c r="C331" s="268" t="s">
        <v>4</v>
      </c>
      <c r="D331" s="269" t="s">
        <v>61</v>
      </c>
    </row>
    <row r="332" spans="1:7" ht="18.95" customHeight="1">
      <c r="A332" s="254"/>
      <c r="B332" s="254"/>
      <c r="C332" s="256"/>
      <c r="D332" s="258"/>
      <c r="G332" s="64"/>
    </row>
    <row r="333" spans="1:7" ht="18.95" customHeight="1">
      <c r="A333" s="67" t="s">
        <v>271</v>
      </c>
      <c r="B333" s="39"/>
      <c r="C333" s="185"/>
      <c r="D333" s="138"/>
    </row>
    <row r="334" spans="1:7" ht="18.95" customHeight="1">
      <c r="A334" s="67" t="s">
        <v>272</v>
      </c>
      <c r="B334" s="55"/>
      <c r="C334" s="186"/>
      <c r="D334" s="139"/>
    </row>
    <row r="335" spans="1:7" ht="18.95" customHeight="1">
      <c r="A335" s="7" t="s">
        <v>183</v>
      </c>
      <c r="B335" s="4"/>
      <c r="C335" s="119"/>
      <c r="D335" s="82"/>
    </row>
    <row r="336" spans="1:7" ht="18.95" customHeight="1">
      <c r="A336" s="4" t="s">
        <v>184</v>
      </c>
      <c r="B336" s="4"/>
      <c r="C336" s="132">
        <v>75000</v>
      </c>
      <c r="D336" s="86">
        <v>0</v>
      </c>
    </row>
    <row r="337" spans="1:5" s="36" customFormat="1" ht="18.95" customHeight="1" thickBot="1">
      <c r="A337" s="6" t="s">
        <v>10</v>
      </c>
      <c r="B337" s="7"/>
      <c r="C337" s="99">
        <f>SUM(C336)</f>
        <v>75000</v>
      </c>
      <c r="D337" s="99">
        <f t="shared" ref="D337" si="17">SUM(D336)</f>
        <v>0</v>
      </c>
      <c r="E337" s="51"/>
    </row>
    <row r="338" spans="1:5" s="37" customFormat="1" ht="18.95" customHeight="1" thickTop="1" thickBot="1">
      <c r="A338" s="25" t="s">
        <v>185</v>
      </c>
      <c r="B338" s="43"/>
      <c r="C338" s="109">
        <f>C337</f>
        <v>75000</v>
      </c>
      <c r="D338" s="109">
        <f t="shared" ref="D338:D339" si="18">D337</f>
        <v>0</v>
      </c>
      <c r="E338" s="58"/>
    </row>
    <row r="339" spans="1:5" ht="18.95" customHeight="1" thickTop="1" thickBot="1">
      <c r="A339" s="39" t="s">
        <v>186</v>
      </c>
      <c r="B339" s="40"/>
      <c r="C339" s="124">
        <f>C338</f>
        <v>75000</v>
      </c>
      <c r="D339" s="124">
        <f t="shared" si="18"/>
        <v>0</v>
      </c>
    </row>
    <row r="340" spans="1:5" ht="18.95" customHeight="1" thickTop="1">
      <c r="A340" s="7" t="s">
        <v>187</v>
      </c>
      <c r="B340" s="4"/>
      <c r="C340" s="131"/>
      <c r="D340" s="81"/>
    </row>
    <row r="341" spans="1:5" ht="18.95" customHeight="1">
      <c r="A341" s="7" t="s">
        <v>188</v>
      </c>
      <c r="B341" s="4"/>
      <c r="C341" s="132"/>
      <c r="D341" s="79"/>
    </row>
    <row r="342" spans="1:5" ht="18.95" customHeight="1">
      <c r="A342" s="11" t="s">
        <v>64</v>
      </c>
      <c r="B342" s="4"/>
      <c r="C342" s="187"/>
      <c r="D342" s="140"/>
    </row>
    <row r="343" spans="1:5" ht="18.95" customHeight="1">
      <c r="A343" s="7" t="s">
        <v>126</v>
      </c>
      <c r="B343" s="4"/>
      <c r="C343" s="188"/>
      <c r="D343" s="141"/>
    </row>
    <row r="344" spans="1:5" ht="18.95" customHeight="1">
      <c r="A344" s="4" t="s">
        <v>127</v>
      </c>
      <c r="B344" s="4"/>
      <c r="C344" s="132">
        <v>249000</v>
      </c>
      <c r="D344" s="79">
        <v>188700</v>
      </c>
    </row>
    <row r="345" spans="1:5" ht="18.95" customHeight="1" thickBot="1">
      <c r="A345" s="6" t="s">
        <v>10</v>
      </c>
      <c r="B345" s="4"/>
      <c r="C345" s="80">
        <f>SUM(C344:C344)</f>
        <v>249000</v>
      </c>
      <c r="D345" s="80">
        <f t="shared" ref="D345" si="19">SUM(D344:D344)</f>
        <v>188700</v>
      </c>
    </row>
    <row r="346" spans="1:5" ht="18.95" customHeight="1" thickTop="1">
      <c r="A346" s="7" t="s">
        <v>79</v>
      </c>
      <c r="B346" s="4"/>
      <c r="C346" s="131"/>
      <c r="D346" s="81"/>
    </row>
    <row r="347" spans="1:5" ht="18.95" customHeight="1">
      <c r="A347" s="7" t="s">
        <v>81</v>
      </c>
      <c r="B347" s="4"/>
      <c r="C347" s="119"/>
      <c r="D347" s="82"/>
    </row>
    <row r="348" spans="1:5" ht="18.95" customHeight="1">
      <c r="A348" s="4" t="s">
        <v>82</v>
      </c>
      <c r="B348" s="4"/>
      <c r="C348" s="119">
        <v>20000</v>
      </c>
      <c r="D348" s="82">
        <v>0</v>
      </c>
    </row>
    <row r="349" spans="1:5" ht="18.95" customHeight="1">
      <c r="A349" s="4" t="s">
        <v>151</v>
      </c>
      <c r="B349" s="4"/>
      <c r="C349" s="119">
        <v>1000</v>
      </c>
      <c r="D349" s="82">
        <v>0</v>
      </c>
    </row>
    <row r="350" spans="1:5" ht="18.95" customHeight="1">
      <c r="A350" s="4" t="s">
        <v>131</v>
      </c>
      <c r="B350" s="4"/>
      <c r="C350" s="119">
        <v>36000</v>
      </c>
      <c r="D350" s="82">
        <v>27000</v>
      </c>
    </row>
    <row r="351" spans="1:5" ht="18.95" customHeight="1">
      <c r="A351" s="4" t="s">
        <v>132</v>
      </c>
      <c r="B351" s="4"/>
      <c r="C351" s="132">
        <v>4290</v>
      </c>
      <c r="D351" s="82">
        <v>1350</v>
      </c>
    </row>
    <row r="352" spans="1:5" ht="18.95" customHeight="1" thickBot="1">
      <c r="A352" s="6" t="s">
        <v>10</v>
      </c>
      <c r="B352" s="4"/>
      <c r="C352" s="80">
        <f>SUM(C348:C351)</f>
        <v>61290</v>
      </c>
      <c r="D352" s="80">
        <f t="shared" ref="D352" si="20">SUM(D348:D351)</f>
        <v>28350</v>
      </c>
    </row>
    <row r="353" spans="1:4" ht="18.95" customHeight="1" thickTop="1">
      <c r="A353" s="38" t="s">
        <v>87</v>
      </c>
      <c r="B353" s="4"/>
      <c r="C353" s="131"/>
      <c r="D353" s="142"/>
    </row>
    <row r="354" spans="1:4" ht="18.95" customHeight="1">
      <c r="A354" s="11" t="s">
        <v>157</v>
      </c>
      <c r="B354" s="4"/>
      <c r="C354" s="115"/>
      <c r="D354" s="140"/>
    </row>
    <row r="355" spans="1:4" ht="18.95" customHeight="1">
      <c r="A355" s="24" t="s">
        <v>189</v>
      </c>
      <c r="C355" s="131">
        <v>15000</v>
      </c>
      <c r="D355" s="106">
        <v>4200</v>
      </c>
    </row>
    <row r="356" spans="1:4" ht="18.95" customHeight="1">
      <c r="A356" s="8" t="s">
        <v>190</v>
      </c>
      <c r="B356" s="8"/>
      <c r="C356" s="189">
        <v>15000</v>
      </c>
      <c r="D356" s="86">
        <v>4680</v>
      </c>
    </row>
    <row r="357" spans="1:4" ht="18.95" customHeight="1" thickBot="1">
      <c r="A357" s="13" t="s">
        <v>10</v>
      </c>
      <c r="B357" s="8"/>
      <c r="C357" s="80">
        <f>SUM(C353:C356)</f>
        <v>30000</v>
      </c>
      <c r="D357" s="80">
        <f t="shared" ref="D357" si="21">SUM(D353:D356)</f>
        <v>8880</v>
      </c>
    </row>
    <row r="358" spans="1:4" ht="18.95" customHeight="1" thickTop="1" thickBot="1">
      <c r="A358" s="34" t="s">
        <v>191</v>
      </c>
      <c r="B358" s="35"/>
      <c r="C358" s="143">
        <f>C345+C352+C357</f>
        <v>340290</v>
      </c>
      <c r="D358" s="143">
        <f t="shared" ref="D358" si="22">D345+D352+D357</f>
        <v>225930</v>
      </c>
    </row>
    <row r="359" spans="1:4" ht="18.95" customHeight="1" thickTop="1" thickBot="1">
      <c r="A359" s="39" t="s">
        <v>192</v>
      </c>
      <c r="B359" s="40"/>
      <c r="C359" s="220">
        <f>C358</f>
        <v>340290</v>
      </c>
      <c r="D359" s="220">
        <f t="shared" ref="D359" si="23">D358</f>
        <v>225930</v>
      </c>
    </row>
    <row r="360" spans="1:4" ht="18.95" customHeight="1" thickTop="1">
      <c r="A360" s="33" t="s">
        <v>193</v>
      </c>
      <c r="B360" s="24"/>
      <c r="C360" s="120"/>
      <c r="D360" s="100"/>
    </row>
    <row r="361" spans="1:4" ht="18.95" customHeight="1">
      <c r="A361" s="11" t="s">
        <v>194</v>
      </c>
      <c r="B361" s="4"/>
      <c r="C361" s="115"/>
      <c r="D361" s="140"/>
    </row>
    <row r="362" spans="1:4" ht="18.95" customHeight="1">
      <c r="A362" s="38" t="s">
        <v>64</v>
      </c>
      <c r="B362" s="8"/>
      <c r="C362" s="189"/>
      <c r="D362" s="79"/>
    </row>
    <row r="363" spans="1:4" ht="18.95" customHeight="1">
      <c r="A363" s="7" t="s">
        <v>126</v>
      </c>
      <c r="B363" s="4"/>
      <c r="C363" s="187"/>
      <c r="D363" s="140"/>
    </row>
    <row r="364" spans="1:4" ht="18.95" customHeight="1">
      <c r="A364" s="12" t="s">
        <v>127</v>
      </c>
      <c r="B364" s="4"/>
      <c r="C364" s="85">
        <v>495720</v>
      </c>
      <c r="D364" s="82">
        <v>379190</v>
      </c>
    </row>
    <row r="365" spans="1:4" ht="18.95" customHeight="1">
      <c r="A365" s="8" t="s">
        <v>74</v>
      </c>
      <c r="B365" s="8"/>
      <c r="C365" s="189">
        <v>42000</v>
      </c>
      <c r="D365" s="82">
        <v>31500</v>
      </c>
    </row>
    <row r="366" spans="1:4" ht="18.95" customHeight="1">
      <c r="A366" s="8" t="s">
        <v>352</v>
      </c>
      <c r="B366" s="8"/>
      <c r="C366" s="132">
        <v>16560</v>
      </c>
      <c r="D366" s="82">
        <v>12420</v>
      </c>
    </row>
    <row r="367" spans="1:4" ht="18.95" customHeight="1" thickBot="1">
      <c r="A367" s="21" t="s">
        <v>10</v>
      </c>
      <c r="B367" s="22"/>
      <c r="C367" s="80">
        <f>SUM(C364:C366)</f>
        <v>554280</v>
      </c>
      <c r="D367" s="80">
        <f t="shared" ref="D367" si="24">SUM(D364:D366)</f>
        <v>423110</v>
      </c>
    </row>
    <row r="368" spans="1:4" ht="18.95" customHeight="1" thickTop="1">
      <c r="A368" s="71"/>
      <c r="B368" s="58"/>
      <c r="C368" s="204"/>
      <c r="D368" s="204"/>
    </row>
    <row r="369" spans="1:5" ht="18.95" customHeight="1">
      <c r="A369" s="71"/>
      <c r="B369" s="58"/>
      <c r="C369" s="204"/>
      <c r="D369" s="204"/>
    </row>
    <row r="370" spans="1:5" ht="18.95" customHeight="1">
      <c r="A370" s="71"/>
      <c r="B370" s="58"/>
      <c r="C370" s="204"/>
      <c r="D370" s="204"/>
    </row>
    <row r="371" spans="1:5" ht="18.95" customHeight="1">
      <c r="A371" s="251">
        <v>10</v>
      </c>
      <c r="B371" s="251"/>
      <c r="C371" s="251"/>
      <c r="D371" s="251"/>
    </row>
    <row r="372" spans="1:5" ht="18.95" customHeight="1">
      <c r="A372" s="253" t="s">
        <v>2</v>
      </c>
      <c r="B372" s="253" t="s">
        <v>3</v>
      </c>
      <c r="C372" s="255" t="s">
        <v>4</v>
      </c>
      <c r="D372" s="257" t="s">
        <v>61</v>
      </c>
    </row>
    <row r="373" spans="1:5" ht="18.95" customHeight="1">
      <c r="A373" s="254"/>
      <c r="B373" s="254"/>
      <c r="C373" s="256"/>
      <c r="D373" s="258"/>
    </row>
    <row r="374" spans="1:5" ht="18.95" customHeight="1">
      <c r="A374" s="38" t="s">
        <v>129</v>
      </c>
      <c r="B374" s="8"/>
      <c r="C374" s="191"/>
      <c r="D374" s="89"/>
    </row>
    <row r="375" spans="1:5" ht="18.95" customHeight="1">
      <c r="A375" s="4" t="s">
        <v>77</v>
      </c>
      <c r="B375" s="4"/>
      <c r="C375" s="119">
        <v>375600</v>
      </c>
      <c r="D375" s="82">
        <v>268100</v>
      </c>
    </row>
    <row r="376" spans="1:5" ht="18.95" customHeight="1">
      <c r="A376" s="12" t="s">
        <v>197</v>
      </c>
      <c r="B376" s="4"/>
      <c r="C376" s="86">
        <v>51900</v>
      </c>
      <c r="D376" s="82">
        <v>34925</v>
      </c>
    </row>
    <row r="377" spans="1:5" ht="18.95" customHeight="1" thickBot="1">
      <c r="A377" s="6" t="s">
        <v>10</v>
      </c>
      <c r="B377" s="4"/>
      <c r="C377" s="80">
        <f>SUM(C375:C376)</f>
        <v>427500</v>
      </c>
      <c r="D377" s="80">
        <f t="shared" ref="D377" si="25">SUM(D375:D376)</f>
        <v>303025</v>
      </c>
    </row>
    <row r="378" spans="1:5" ht="18.95" customHeight="1" thickTop="1">
      <c r="A378" s="38" t="s">
        <v>79</v>
      </c>
      <c r="B378" s="8"/>
      <c r="C378" s="191"/>
      <c r="D378" s="89"/>
    </row>
    <row r="379" spans="1:5" ht="18.95" customHeight="1">
      <c r="A379" s="7" t="s">
        <v>81</v>
      </c>
      <c r="B379" s="4"/>
      <c r="C379" s="187"/>
      <c r="D379" s="140"/>
    </row>
    <row r="380" spans="1:5" ht="18.95" customHeight="1">
      <c r="A380" s="12" t="s">
        <v>82</v>
      </c>
      <c r="B380" s="4"/>
      <c r="C380" s="85">
        <v>40000</v>
      </c>
      <c r="D380" s="85">
        <v>0</v>
      </c>
    </row>
    <row r="381" spans="1:5" ht="18.95" customHeight="1">
      <c r="A381" s="12" t="s">
        <v>151</v>
      </c>
      <c r="B381" s="4"/>
      <c r="C381" s="85">
        <v>5000</v>
      </c>
      <c r="D381" s="85">
        <v>0</v>
      </c>
    </row>
    <row r="382" spans="1:5" ht="18.95" customHeight="1">
      <c r="A382" s="8" t="s">
        <v>131</v>
      </c>
      <c r="B382" s="8"/>
      <c r="C382" s="189">
        <v>65400</v>
      </c>
      <c r="D382" s="85">
        <v>43200</v>
      </c>
      <c r="E382" s="215"/>
    </row>
    <row r="383" spans="1:5" ht="18.95" customHeight="1">
      <c r="A383" s="4" t="s">
        <v>132</v>
      </c>
      <c r="B383" s="49"/>
      <c r="C383" s="132">
        <v>16390</v>
      </c>
      <c r="D383" s="85">
        <v>4900</v>
      </c>
      <c r="E383" s="215"/>
    </row>
    <row r="384" spans="1:5" ht="18.95" customHeight="1" thickBot="1">
      <c r="A384" s="6" t="s">
        <v>10</v>
      </c>
      <c r="B384" s="7"/>
      <c r="C384" s="87">
        <f>SUM(C380:C383)</f>
        <v>126790</v>
      </c>
      <c r="D384" s="87">
        <f t="shared" ref="D384" si="26">SUM(D380:D383)</f>
        <v>48100</v>
      </c>
      <c r="E384" s="215"/>
    </row>
    <row r="385" spans="1:5" ht="18.95" customHeight="1" thickTop="1">
      <c r="A385" s="7" t="s">
        <v>87</v>
      </c>
      <c r="B385" s="4"/>
      <c r="C385" s="159"/>
      <c r="D385" s="121"/>
    </row>
    <row r="386" spans="1:5" ht="18.95" customHeight="1">
      <c r="A386" s="4" t="s">
        <v>133</v>
      </c>
      <c r="B386" s="4"/>
      <c r="C386" s="132">
        <v>10000</v>
      </c>
      <c r="D386" s="86">
        <v>0</v>
      </c>
    </row>
    <row r="387" spans="1:5" ht="18.95" customHeight="1">
      <c r="A387" s="4" t="s">
        <v>198</v>
      </c>
      <c r="B387" s="8"/>
      <c r="C387" s="86" t="s">
        <v>23</v>
      </c>
      <c r="D387" s="111"/>
    </row>
    <row r="388" spans="1:5" ht="18.95" customHeight="1">
      <c r="A388" s="4" t="s">
        <v>153</v>
      </c>
      <c r="B388" s="8"/>
      <c r="C388" s="111">
        <v>20000</v>
      </c>
      <c r="D388" s="86">
        <v>4200</v>
      </c>
    </row>
    <row r="389" spans="1:5" ht="18.95" customHeight="1">
      <c r="A389" s="4" t="s">
        <v>154</v>
      </c>
      <c r="B389" s="8"/>
      <c r="C389" s="111">
        <v>40000</v>
      </c>
      <c r="D389" s="86">
        <v>2100</v>
      </c>
    </row>
    <row r="390" spans="1:5" ht="18.95" customHeight="1">
      <c r="A390" s="12" t="s">
        <v>138</v>
      </c>
      <c r="B390" s="4"/>
      <c r="C390" s="111">
        <v>30000</v>
      </c>
      <c r="D390" s="86">
        <v>686.82</v>
      </c>
    </row>
    <row r="391" spans="1:5" ht="18.95" customHeight="1" thickBot="1">
      <c r="A391" s="6" t="s">
        <v>10</v>
      </c>
      <c r="B391" s="23"/>
      <c r="C391" s="87">
        <f>SUM(C386:C390)</f>
        <v>100000</v>
      </c>
      <c r="D391" s="87">
        <f t="shared" ref="D391" si="27">SUM(D386:D390)</f>
        <v>6986.82</v>
      </c>
    </row>
    <row r="392" spans="1:5" ht="18.95" customHeight="1" thickTop="1">
      <c r="A392" s="7" t="s">
        <v>99</v>
      </c>
      <c r="B392" s="4"/>
      <c r="C392" s="131"/>
      <c r="D392" s="106"/>
    </row>
    <row r="393" spans="1:5" ht="18.95" customHeight="1">
      <c r="A393" s="4" t="s">
        <v>100</v>
      </c>
      <c r="B393" s="4"/>
      <c r="C393" s="119">
        <v>20000</v>
      </c>
      <c r="D393" s="85">
        <v>0</v>
      </c>
    </row>
    <row r="394" spans="1:5" ht="18.95" customHeight="1">
      <c r="A394" s="4" t="s">
        <v>199</v>
      </c>
      <c r="B394" s="4"/>
      <c r="C394" s="119">
        <v>400000</v>
      </c>
      <c r="D394" s="85">
        <v>0</v>
      </c>
    </row>
    <row r="395" spans="1:5" ht="18.95" customHeight="1">
      <c r="A395" s="12" t="s">
        <v>200</v>
      </c>
      <c r="B395" s="4"/>
      <c r="C395" s="119" t="s">
        <v>23</v>
      </c>
      <c r="D395" s="85"/>
    </row>
    <row r="396" spans="1:5" s="36" customFormat="1" ht="18.95" customHeight="1">
      <c r="A396" s="12" t="s">
        <v>339</v>
      </c>
      <c r="B396" s="4"/>
      <c r="C396" s="132">
        <v>50000</v>
      </c>
      <c r="D396" s="86">
        <v>0</v>
      </c>
      <c r="E396" s="51"/>
    </row>
    <row r="397" spans="1:5" ht="18.95" customHeight="1">
      <c r="A397" s="4" t="s">
        <v>202</v>
      </c>
      <c r="B397" s="4"/>
      <c r="C397" s="132">
        <v>20000</v>
      </c>
      <c r="D397" s="86">
        <v>13775</v>
      </c>
    </row>
    <row r="398" spans="1:5" ht="18.95" customHeight="1" thickBot="1">
      <c r="A398" s="6" t="s">
        <v>10</v>
      </c>
      <c r="B398" s="7"/>
      <c r="C398" s="87">
        <f>SUM(C393:C397)</f>
        <v>490000</v>
      </c>
      <c r="D398" s="87">
        <f t="shared" ref="D398" si="28">SUM(D393:D397)</f>
        <v>13775</v>
      </c>
    </row>
    <row r="399" spans="1:5" ht="18.95" customHeight="1" thickTop="1">
      <c r="A399" s="33" t="s">
        <v>140</v>
      </c>
      <c r="B399" s="24"/>
      <c r="C399" s="172"/>
      <c r="D399" s="100"/>
    </row>
    <row r="400" spans="1:5" ht="18.95" customHeight="1">
      <c r="A400" s="7" t="s">
        <v>112</v>
      </c>
      <c r="B400" s="4"/>
      <c r="C400" s="192"/>
      <c r="D400" s="145"/>
    </row>
    <row r="401" spans="1:5" ht="18.95" customHeight="1">
      <c r="A401" s="12" t="s">
        <v>203</v>
      </c>
      <c r="B401" s="4"/>
      <c r="C401" s="131" t="s">
        <v>23</v>
      </c>
      <c r="D401" s="81"/>
    </row>
    <row r="402" spans="1:5" ht="18.95" customHeight="1">
      <c r="A402" s="12" t="s">
        <v>204</v>
      </c>
      <c r="B402" s="4"/>
      <c r="C402" s="131">
        <v>140000</v>
      </c>
      <c r="D402" s="106">
        <v>69800</v>
      </c>
    </row>
    <row r="403" spans="1:5" ht="18.95" customHeight="1">
      <c r="A403" s="12" t="s">
        <v>205</v>
      </c>
      <c r="B403" s="4"/>
      <c r="C403" s="131">
        <v>44000</v>
      </c>
      <c r="D403" s="106">
        <v>0</v>
      </c>
    </row>
    <row r="404" spans="1:5" ht="18.95" customHeight="1">
      <c r="A404" s="4" t="s">
        <v>261</v>
      </c>
      <c r="B404" s="4"/>
      <c r="C404" s="119"/>
      <c r="D404" s="85"/>
    </row>
    <row r="405" spans="1:5" ht="18.95" customHeight="1">
      <c r="A405" s="4" t="s">
        <v>337</v>
      </c>
      <c r="B405" s="4"/>
      <c r="C405" s="119">
        <v>23000</v>
      </c>
      <c r="D405" s="85">
        <v>23000</v>
      </c>
    </row>
    <row r="406" spans="1:5" ht="18.95" customHeight="1">
      <c r="A406" s="4" t="s">
        <v>338</v>
      </c>
      <c r="B406" s="4"/>
      <c r="C406" s="119">
        <v>7300</v>
      </c>
      <c r="D406" s="85">
        <v>7300</v>
      </c>
    </row>
    <row r="407" spans="1:5" ht="18.95" customHeight="1">
      <c r="A407" s="4" t="s">
        <v>336</v>
      </c>
      <c r="B407" s="24"/>
      <c r="C407" s="159">
        <v>3100</v>
      </c>
      <c r="D407" s="121">
        <v>3100</v>
      </c>
    </row>
    <row r="408" spans="1:5" ht="18.95" customHeight="1" thickBot="1">
      <c r="A408" s="21" t="s">
        <v>10</v>
      </c>
      <c r="B408" s="22"/>
      <c r="C408" s="87">
        <f>SUM(C402:C407)</f>
        <v>217400</v>
      </c>
      <c r="D408" s="87">
        <f t="shared" ref="D408" si="29">SUM(D402:D407)</f>
        <v>103200</v>
      </c>
    </row>
    <row r="409" spans="1:5" ht="18.95" customHeight="1" thickTop="1">
      <c r="A409" s="214"/>
      <c r="B409" s="32"/>
      <c r="C409" s="190"/>
      <c r="D409" s="144"/>
    </row>
    <row r="410" spans="1:5" ht="18.95" customHeight="1">
      <c r="A410" s="214"/>
      <c r="B410" s="32"/>
      <c r="C410" s="190"/>
      <c r="D410" s="144"/>
    </row>
    <row r="411" spans="1:5" ht="18.95" customHeight="1">
      <c r="A411" s="214"/>
      <c r="B411" s="32"/>
      <c r="C411" s="190"/>
      <c r="D411" s="144"/>
    </row>
    <row r="412" spans="1:5" ht="18.95" customHeight="1">
      <c r="A412" s="251">
        <v>11</v>
      </c>
      <c r="B412" s="251"/>
      <c r="C412" s="251"/>
      <c r="D412" s="251"/>
    </row>
    <row r="413" spans="1:5" ht="18.95" customHeight="1">
      <c r="A413" s="253" t="s">
        <v>2</v>
      </c>
      <c r="B413" s="253" t="s">
        <v>3</v>
      </c>
      <c r="C413" s="255" t="s">
        <v>4</v>
      </c>
      <c r="D413" s="257" t="s">
        <v>61</v>
      </c>
    </row>
    <row r="414" spans="1:5" ht="18.95" customHeight="1">
      <c r="A414" s="254"/>
      <c r="B414" s="254"/>
      <c r="C414" s="256"/>
      <c r="D414" s="258"/>
    </row>
    <row r="415" spans="1:5" ht="18.95" customHeight="1">
      <c r="A415" s="7" t="s">
        <v>113</v>
      </c>
      <c r="B415" s="4"/>
      <c r="C415" s="131"/>
      <c r="D415" s="81"/>
    </row>
    <row r="416" spans="1:5" s="36" customFormat="1" ht="18.95" customHeight="1">
      <c r="A416" s="4" t="s">
        <v>114</v>
      </c>
      <c r="B416" s="4"/>
      <c r="C416" s="132">
        <v>200000</v>
      </c>
      <c r="D416" s="79">
        <v>59600</v>
      </c>
      <c r="E416" s="51"/>
    </row>
    <row r="417" spans="1:5" s="37" customFormat="1" ht="18.95" customHeight="1" thickBot="1">
      <c r="A417" s="6" t="s">
        <v>10</v>
      </c>
      <c r="B417" s="4"/>
      <c r="C417" s="80">
        <f>SUM(C416)</f>
        <v>200000</v>
      </c>
      <c r="D417" s="80">
        <f t="shared" ref="D417" si="30">SUM(D416)</f>
        <v>59600</v>
      </c>
      <c r="E417" s="58"/>
    </row>
    <row r="418" spans="1:5" ht="18.95" customHeight="1" thickTop="1" thickBot="1">
      <c r="A418" s="25" t="s">
        <v>209</v>
      </c>
      <c r="B418" s="223"/>
      <c r="C418" s="146">
        <f>C367+C377+C384+C391+C398+C408+C417</f>
        <v>2115970</v>
      </c>
      <c r="D418" s="146">
        <f>D367+D377+D384+D391+D398+D408+D417</f>
        <v>957796.82</v>
      </c>
    </row>
    <row r="419" spans="1:5" ht="18.95" customHeight="1" thickTop="1">
      <c r="A419" s="23" t="s">
        <v>210</v>
      </c>
      <c r="C419" s="131"/>
      <c r="D419" s="81"/>
    </row>
    <row r="420" spans="1:5" ht="18.95" customHeight="1">
      <c r="A420" s="7" t="s">
        <v>140</v>
      </c>
      <c r="B420" s="4"/>
      <c r="C420" s="119"/>
      <c r="D420" s="82"/>
    </row>
    <row r="421" spans="1:5" ht="18.95" customHeight="1">
      <c r="A421" s="7" t="s">
        <v>113</v>
      </c>
      <c r="B421" s="4"/>
      <c r="C421" s="119"/>
      <c r="D421" s="82"/>
    </row>
    <row r="422" spans="1:5" ht="18.95" customHeight="1">
      <c r="A422" s="7" t="s">
        <v>275</v>
      </c>
      <c r="B422" s="4"/>
      <c r="C422" s="132"/>
      <c r="D422" s="79"/>
    </row>
    <row r="423" spans="1:5" ht="18.95" customHeight="1">
      <c r="A423" s="4" t="s">
        <v>340</v>
      </c>
      <c r="B423" s="4"/>
      <c r="C423" s="132">
        <v>406000</v>
      </c>
      <c r="D423" s="79">
        <v>0</v>
      </c>
    </row>
    <row r="424" spans="1:5" ht="18.95" customHeight="1">
      <c r="A424" s="7" t="s">
        <v>277</v>
      </c>
      <c r="B424" s="4"/>
      <c r="C424" s="132"/>
      <c r="D424" s="79"/>
    </row>
    <row r="425" spans="1:5" ht="18.95" customHeight="1">
      <c r="A425" s="4" t="s">
        <v>341</v>
      </c>
      <c r="B425" s="4"/>
      <c r="C425" s="132">
        <v>914000</v>
      </c>
      <c r="D425" s="79">
        <v>0</v>
      </c>
    </row>
    <row r="426" spans="1:5" ht="18.95" customHeight="1">
      <c r="A426" s="4" t="s">
        <v>342</v>
      </c>
      <c r="B426" s="4"/>
      <c r="C426" s="132">
        <v>588000</v>
      </c>
      <c r="D426" s="79">
        <v>0</v>
      </c>
    </row>
    <row r="427" spans="1:5" ht="18.95" customHeight="1">
      <c r="A427" s="4" t="s">
        <v>343</v>
      </c>
      <c r="B427" s="4"/>
      <c r="C427" s="132">
        <v>170000</v>
      </c>
      <c r="D427" s="79">
        <v>0</v>
      </c>
    </row>
    <row r="428" spans="1:5" ht="18.95" customHeight="1">
      <c r="A428" s="4" t="s">
        <v>344</v>
      </c>
      <c r="B428" s="4"/>
      <c r="C428" s="132">
        <v>277000</v>
      </c>
      <c r="D428" s="79">
        <v>0</v>
      </c>
    </row>
    <row r="429" spans="1:5" ht="18.95" customHeight="1">
      <c r="A429" s="4" t="s">
        <v>345</v>
      </c>
      <c r="B429" s="4"/>
      <c r="C429" s="132">
        <v>952000</v>
      </c>
      <c r="D429" s="79">
        <v>0</v>
      </c>
    </row>
    <row r="430" spans="1:5" ht="18.95" customHeight="1">
      <c r="A430" s="4" t="s">
        <v>346</v>
      </c>
      <c r="B430" s="4"/>
      <c r="C430" s="132">
        <v>55000</v>
      </c>
      <c r="D430" s="79">
        <v>0</v>
      </c>
    </row>
    <row r="431" spans="1:5" ht="18.95" customHeight="1" thickBot="1">
      <c r="A431" s="6" t="s">
        <v>10</v>
      </c>
      <c r="B431" s="8"/>
      <c r="C431" s="135">
        <f>SUM(C423:C430)</f>
        <v>3362000</v>
      </c>
      <c r="D431" s="135">
        <f t="shared" ref="D431" si="31">SUM(D423:D430)</f>
        <v>0</v>
      </c>
    </row>
    <row r="432" spans="1:5" ht="18.95" customHeight="1" thickTop="1">
      <c r="A432" s="11" t="s">
        <v>163</v>
      </c>
      <c r="B432" s="4"/>
      <c r="C432" s="147"/>
      <c r="D432" s="147"/>
    </row>
    <row r="433" spans="1:7" ht="18.95" customHeight="1">
      <c r="A433" s="11" t="s">
        <v>228</v>
      </c>
      <c r="B433" s="4"/>
      <c r="C433" s="148"/>
      <c r="D433" s="148"/>
    </row>
    <row r="434" spans="1:7" ht="18.95" customHeight="1">
      <c r="A434" s="12" t="s">
        <v>347</v>
      </c>
      <c r="B434" s="4"/>
      <c r="C434" s="113">
        <v>120000</v>
      </c>
      <c r="D434" s="148">
        <v>0</v>
      </c>
    </row>
    <row r="435" spans="1:7" ht="18.95" customHeight="1">
      <c r="A435" s="206" t="s">
        <v>348</v>
      </c>
      <c r="B435" s="24"/>
      <c r="C435" s="193">
        <v>20000</v>
      </c>
      <c r="D435" s="149">
        <v>0</v>
      </c>
    </row>
    <row r="436" spans="1:7" ht="18.95" customHeight="1" thickBot="1">
      <c r="A436" s="70" t="s">
        <v>10</v>
      </c>
      <c r="B436" s="68"/>
      <c r="C436" s="135">
        <f>SUM(C434:C435)</f>
        <v>140000</v>
      </c>
      <c r="D436" s="135">
        <f t="shared" ref="D436" si="32">SUM(D434:D435)</f>
        <v>0</v>
      </c>
    </row>
    <row r="437" spans="1:7" ht="18.95" customHeight="1" thickTop="1" thickBot="1">
      <c r="A437" s="25" t="s">
        <v>211</v>
      </c>
      <c r="B437" s="35"/>
      <c r="C437" s="136">
        <f>C431+C436</f>
        <v>3502000</v>
      </c>
      <c r="D437" s="136">
        <f t="shared" ref="D437" si="33">D431+D436</f>
        <v>0</v>
      </c>
    </row>
    <row r="438" spans="1:7" ht="18.95" customHeight="1" thickTop="1" thickBot="1">
      <c r="A438" s="39" t="s">
        <v>212</v>
      </c>
      <c r="B438" s="40"/>
      <c r="C438" s="150">
        <f>C418+C437</f>
        <v>5617970</v>
      </c>
      <c r="D438" s="150">
        <f t="shared" ref="D438" si="34">D418+D437</f>
        <v>957796.82</v>
      </c>
    </row>
    <row r="439" spans="1:7" ht="18.95" customHeight="1" thickTop="1">
      <c r="A439" s="33" t="s">
        <v>213</v>
      </c>
      <c r="B439" s="24"/>
      <c r="C439" s="147"/>
      <c r="D439" s="142"/>
    </row>
    <row r="440" spans="1:7" s="37" customFormat="1" ht="18.95" customHeight="1">
      <c r="A440" s="7" t="s">
        <v>214</v>
      </c>
      <c r="B440" s="24"/>
      <c r="C440" s="131"/>
      <c r="D440" s="81"/>
      <c r="E440" s="58"/>
    </row>
    <row r="441" spans="1:7" ht="18.95" customHeight="1">
      <c r="A441" s="7" t="s">
        <v>79</v>
      </c>
      <c r="B441" s="4"/>
      <c r="C441" s="119"/>
      <c r="D441" s="82"/>
    </row>
    <row r="442" spans="1:7" s="64" customFormat="1" ht="18.95" customHeight="1">
      <c r="A442" s="7" t="s">
        <v>87</v>
      </c>
      <c r="B442" s="4"/>
      <c r="C442" s="119"/>
      <c r="D442" s="82"/>
      <c r="G442" s="10"/>
    </row>
    <row r="443" spans="1:7" s="49" customFormat="1" ht="18.95" customHeight="1">
      <c r="A443" s="4" t="s">
        <v>215</v>
      </c>
      <c r="B443" s="4"/>
      <c r="C443" s="119"/>
      <c r="D443" s="82"/>
      <c r="G443" s="64"/>
    </row>
    <row r="444" spans="1:7" s="49" customFormat="1" ht="18.95" customHeight="1">
      <c r="A444" s="12" t="s">
        <v>216</v>
      </c>
      <c r="B444" s="4"/>
      <c r="C444" s="119">
        <v>100000</v>
      </c>
      <c r="D444" s="82">
        <v>0</v>
      </c>
      <c r="E444" s="69"/>
    </row>
    <row r="445" spans="1:7" s="64" customFormat="1" ht="18.95" customHeight="1">
      <c r="A445" s="4" t="s">
        <v>217</v>
      </c>
      <c r="B445" s="4"/>
      <c r="C445" s="132">
        <v>10000</v>
      </c>
      <c r="D445" s="79">
        <v>10000</v>
      </c>
    </row>
    <row r="446" spans="1:7" ht="18.95" customHeight="1" thickBot="1">
      <c r="A446" s="6" t="s">
        <v>10</v>
      </c>
      <c r="B446" s="4"/>
      <c r="C446" s="80">
        <f>SUM(C444:C445)</f>
        <v>110000</v>
      </c>
      <c r="D446" s="80">
        <f t="shared" ref="D446" si="35">SUM(D444:D445)</f>
        <v>10000</v>
      </c>
    </row>
    <row r="447" spans="1:7" ht="18.95" customHeight="1" thickTop="1" thickBot="1">
      <c r="A447" s="53" t="s">
        <v>218</v>
      </c>
      <c r="B447" s="54"/>
      <c r="C447" s="109">
        <f>C446</f>
        <v>110000</v>
      </c>
      <c r="D447" s="109">
        <f t="shared" ref="D447" si="36">D446</f>
        <v>10000</v>
      </c>
    </row>
    <row r="448" spans="1:7" ht="18.95" customHeight="1" thickTop="1" thickBot="1">
      <c r="A448" s="47" t="s">
        <v>219</v>
      </c>
      <c r="B448" s="48"/>
      <c r="C448" s="150">
        <f>SUM(C447)</f>
        <v>110000</v>
      </c>
      <c r="D448" s="150">
        <f t="shared" ref="D448" si="37">SUM(D447)</f>
        <v>10000</v>
      </c>
    </row>
    <row r="449" spans="1:4" ht="18.95" customHeight="1" thickTop="1">
      <c r="A449" s="71"/>
      <c r="B449" s="58"/>
      <c r="C449" s="151"/>
      <c r="D449" s="151"/>
    </row>
    <row r="450" spans="1:4" ht="18.95" customHeight="1">
      <c r="A450" s="71"/>
      <c r="B450" s="58"/>
      <c r="C450" s="151"/>
      <c r="D450" s="151"/>
    </row>
    <row r="451" spans="1:4" ht="18.95" customHeight="1">
      <c r="A451" s="71"/>
      <c r="B451" s="58"/>
      <c r="C451" s="151"/>
      <c r="D451" s="151"/>
    </row>
    <row r="452" spans="1:4" ht="18.95" customHeight="1">
      <c r="A452" s="71"/>
      <c r="B452" s="58"/>
      <c r="C452" s="151"/>
      <c r="D452" s="151"/>
    </row>
    <row r="453" spans="1:4" ht="18.95" customHeight="1">
      <c r="A453" s="251">
        <v>12</v>
      </c>
      <c r="B453" s="251"/>
      <c r="C453" s="251"/>
      <c r="D453" s="251"/>
    </row>
    <row r="454" spans="1:4" ht="18.95" customHeight="1">
      <c r="A454" s="253" t="s">
        <v>2</v>
      </c>
      <c r="B454" s="253" t="s">
        <v>3</v>
      </c>
      <c r="C454" s="255" t="s">
        <v>4</v>
      </c>
      <c r="D454" s="257" t="s">
        <v>61</v>
      </c>
    </row>
    <row r="455" spans="1:4" ht="18.95" customHeight="1" thickBot="1">
      <c r="A455" s="254"/>
      <c r="B455" s="254"/>
      <c r="C455" s="260"/>
      <c r="D455" s="261"/>
    </row>
    <row r="456" spans="1:4" ht="18.95" customHeight="1">
      <c r="A456" s="23" t="s">
        <v>220</v>
      </c>
      <c r="B456" s="24"/>
      <c r="C456" s="131"/>
      <c r="D456" s="81"/>
    </row>
    <row r="457" spans="1:4" ht="18.95" customHeight="1">
      <c r="A457" s="7" t="s">
        <v>221</v>
      </c>
      <c r="B457" s="4"/>
      <c r="C457" s="119"/>
      <c r="D457" s="82"/>
    </row>
    <row r="458" spans="1:4" ht="18.95" customHeight="1">
      <c r="A458" s="7" t="s">
        <v>79</v>
      </c>
      <c r="B458" s="4"/>
      <c r="C458" s="119"/>
      <c r="D458" s="82"/>
    </row>
    <row r="459" spans="1:4" ht="18.95" customHeight="1">
      <c r="A459" s="7" t="s">
        <v>87</v>
      </c>
      <c r="B459" s="4"/>
      <c r="C459" s="119"/>
      <c r="D459" s="82"/>
    </row>
    <row r="460" spans="1:4" ht="18.95" customHeight="1">
      <c r="A460" s="4" t="s">
        <v>157</v>
      </c>
      <c r="B460" s="4"/>
      <c r="C460" s="119"/>
      <c r="D460" s="82"/>
    </row>
    <row r="461" spans="1:4" ht="18.95" customHeight="1">
      <c r="A461" s="4" t="s">
        <v>222</v>
      </c>
      <c r="B461" s="4"/>
      <c r="C461" s="119">
        <v>150000</v>
      </c>
      <c r="D461" s="82">
        <v>0</v>
      </c>
    </row>
    <row r="462" spans="1:4" ht="18.95" customHeight="1" thickBot="1">
      <c r="A462" s="6" t="s">
        <v>10</v>
      </c>
      <c r="B462" s="7"/>
      <c r="C462" s="99">
        <f>SUM(C461)</f>
        <v>150000</v>
      </c>
      <c r="D462" s="99">
        <f t="shared" ref="D462" si="38">SUM(D461)</f>
        <v>0</v>
      </c>
    </row>
    <row r="463" spans="1:4" ht="18.95" customHeight="1" thickTop="1">
      <c r="A463" s="7" t="s">
        <v>99</v>
      </c>
      <c r="B463" s="4"/>
      <c r="C463" s="131"/>
      <c r="D463" s="81"/>
    </row>
    <row r="464" spans="1:4" ht="18.95" customHeight="1">
      <c r="A464" s="4" t="s">
        <v>223</v>
      </c>
      <c r="B464" s="4"/>
      <c r="C464" s="132">
        <v>100000</v>
      </c>
      <c r="D464" s="79">
        <v>0</v>
      </c>
    </row>
    <row r="465" spans="1:6" ht="18.95" customHeight="1" thickBot="1">
      <c r="A465" s="6" t="s">
        <v>10</v>
      </c>
      <c r="B465" s="7"/>
      <c r="C465" s="99">
        <f>SUM(C464)</f>
        <v>100000</v>
      </c>
      <c r="D465" s="99">
        <f t="shared" ref="D465" si="39">SUM(D464)</f>
        <v>0</v>
      </c>
    </row>
    <row r="466" spans="1:6" s="36" customFormat="1" ht="18.95" customHeight="1" thickTop="1" thickBot="1">
      <c r="A466" s="34" t="s">
        <v>224</v>
      </c>
      <c r="B466" s="35"/>
      <c r="C466" s="109">
        <f>C462+C465</f>
        <v>250000</v>
      </c>
      <c r="D466" s="109">
        <f t="shared" ref="D466" si="40">D462+D465</f>
        <v>0</v>
      </c>
      <c r="E466" s="51"/>
    </row>
    <row r="467" spans="1:6" s="37" customFormat="1" ht="18.95" customHeight="1" thickTop="1">
      <c r="A467" s="11" t="s">
        <v>225</v>
      </c>
      <c r="B467" s="4"/>
      <c r="C467" s="131"/>
      <c r="D467" s="81"/>
      <c r="E467" s="58"/>
    </row>
    <row r="468" spans="1:6" ht="18.95" customHeight="1">
      <c r="A468" s="7" t="s">
        <v>79</v>
      </c>
      <c r="B468" s="4"/>
      <c r="C468" s="119"/>
      <c r="D468" s="82"/>
    </row>
    <row r="469" spans="1:6" ht="18.95" customHeight="1">
      <c r="A469" s="7" t="s">
        <v>87</v>
      </c>
      <c r="B469" s="4"/>
      <c r="C469" s="132"/>
      <c r="D469" s="79"/>
    </row>
    <row r="470" spans="1:6" ht="18.95" customHeight="1">
      <c r="A470" s="11" t="s">
        <v>157</v>
      </c>
      <c r="B470" s="4"/>
      <c r="C470" s="187"/>
      <c r="D470" s="140"/>
    </row>
    <row r="471" spans="1:6" ht="18.95" customHeight="1">
      <c r="A471" s="4" t="s">
        <v>226</v>
      </c>
      <c r="B471" s="4"/>
      <c r="C471" s="176">
        <v>100000</v>
      </c>
      <c r="D471" s="78">
        <v>0</v>
      </c>
      <c r="F471" s="10"/>
    </row>
    <row r="472" spans="1:6" ht="18.95" customHeight="1">
      <c r="A472" s="4" t="s">
        <v>227</v>
      </c>
      <c r="B472" s="4"/>
      <c r="C472" s="131">
        <v>200000</v>
      </c>
      <c r="D472" s="81">
        <v>196175.07</v>
      </c>
    </row>
    <row r="473" spans="1:6" ht="18.95" customHeight="1">
      <c r="A473" s="4" t="s">
        <v>284</v>
      </c>
      <c r="B473" s="4"/>
      <c r="C473" s="131">
        <v>100000</v>
      </c>
      <c r="D473" s="81">
        <v>100000</v>
      </c>
    </row>
    <row r="474" spans="1:6" ht="18.95" customHeight="1">
      <c r="A474" s="4" t="s">
        <v>285</v>
      </c>
      <c r="B474" s="4"/>
      <c r="C474" s="176">
        <v>200000</v>
      </c>
      <c r="D474" s="82">
        <v>128450</v>
      </c>
    </row>
    <row r="475" spans="1:6" ht="18.95" customHeight="1">
      <c r="A475" s="4" t="s">
        <v>286</v>
      </c>
      <c r="B475" s="4"/>
      <c r="C475" s="177">
        <v>15000</v>
      </c>
      <c r="D475" s="79">
        <v>0</v>
      </c>
    </row>
    <row r="476" spans="1:6" s="36" customFormat="1" ht="18.95" customHeight="1">
      <c r="A476" s="4" t="s">
        <v>287</v>
      </c>
      <c r="B476" s="4"/>
      <c r="C476" s="176">
        <v>40000</v>
      </c>
      <c r="D476" s="82">
        <v>40000</v>
      </c>
      <c r="E476" s="51"/>
    </row>
    <row r="477" spans="1:6" s="36" customFormat="1" ht="18.95" customHeight="1">
      <c r="A477" s="8" t="s">
        <v>349</v>
      </c>
      <c r="B477" s="68"/>
      <c r="C477" s="194">
        <v>50000</v>
      </c>
      <c r="D477" s="89">
        <v>21700</v>
      </c>
      <c r="E477" s="51"/>
    </row>
    <row r="478" spans="1:6" ht="18.95" customHeight="1" thickBot="1">
      <c r="A478" s="6" t="s">
        <v>10</v>
      </c>
      <c r="B478" s="7"/>
      <c r="C478" s="99">
        <f>SUM(C471:C477)</f>
        <v>705000</v>
      </c>
      <c r="D478" s="99">
        <f t="shared" ref="D478" si="41">SUM(D471:D477)</f>
        <v>486325.07</v>
      </c>
    </row>
    <row r="479" spans="1:6" ht="18.95" customHeight="1" thickTop="1">
      <c r="A479" s="23" t="s">
        <v>163</v>
      </c>
      <c r="B479" s="24"/>
      <c r="C479" s="131"/>
      <c r="D479" s="81"/>
    </row>
    <row r="480" spans="1:6" ht="18.95" customHeight="1">
      <c r="A480" s="7" t="s">
        <v>115</v>
      </c>
      <c r="B480" s="4"/>
      <c r="C480" s="119"/>
      <c r="D480" s="82"/>
    </row>
    <row r="481" spans="1:4" ht="18.95" customHeight="1">
      <c r="A481" s="4" t="s">
        <v>228</v>
      </c>
      <c r="B481" s="4"/>
      <c r="C481" s="119"/>
      <c r="D481" s="82"/>
    </row>
    <row r="482" spans="1:4" ht="18.95" customHeight="1">
      <c r="A482" s="4" t="s">
        <v>229</v>
      </c>
      <c r="B482" s="4"/>
      <c r="C482" s="119">
        <v>10000</v>
      </c>
      <c r="D482" s="85">
        <v>0</v>
      </c>
    </row>
    <row r="483" spans="1:4" ht="18.95" customHeight="1">
      <c r="A483" s="4" t="s">
        <v>230</v>
      </c>
      <c r="B483" s="4"/>
      <c r="C483" s="132">
        <v>10000</v>
      </c>
      <c r="D483" s="86">
        <v>10000</v>
      </c>
    </row>
    <row r="484" spans="1:4" ht="18.95" customHeight="1" thickBot="1">
      <c r="A484" s="6" t="s">
        <v>10</v>
      </c>
      <c r="B484" s="4"/>
      <c r="C484" s="87">
        <f>SUM(C482:C483)</f>
        <v>20000</v>
      </c>
      <c r="D484" s="87">
        <f t="shared" ref="D484" si="42">SUM(D482:D483)</f>
        <v>10000</v>
      </c>
    </row>
    <row r="485" spans="1:4" ht="18.95" customHeight="1" thickTop="1" thickBot="1">
      <c r="A485" s="53" t="s">
        <v>231</v>
      </c>
      <c r="B485" s="51"/>
      <c r="C485" s="109">
        <f>C478+C484</f>
        <v>725000</v>
      </c>
      <c r="D485" s="109">
        <f>D478+D484</f>
        <v>496325.07</v>
      </c>
    </row>
    <row r="486" spans="1:4" ht="18.95" customHeight="1" thickTop="1" thickBot="1">
      <c r="A486" s="218" t="s">
        <v>232</v>
      </c>
      <c r="B486" s="219"/>
      <c r="C486" s="137">
        <f>C466+C485</f>
        <v>975000</v>
      </c>
      <c r="D486" s="137">
        <f>D466+D485</f>
        <v>496325.07</v>
      </c>
    </row>
    <row r="487" spans="1:4" ht="18.95" customHeight="1" thickTop="1">
      <c r="A487" s="217"/>
      <c r="B487" s="32"/>
      <c r="C487" s="190"/>
      <c r="D487" s="190"/>
    </row>
    <row r="488" spans="1:4" ht="18.95" customHeight="1">
      <c r="A488" s="217"/>
      <c r="B488" s="32"/>
      <c r="C488" s="190"/>
      <c r="D488" s="190"/>
    </row>
    <row r="489" spans="1:4" ht="18.95" customHeight="1">
      <c r="A489" s="214"/>
      <c r="B489" s="10"/>
      <c r="C489" s="167"/>
      <c r="D489" s="110"/>
    </row>
    <row r="490" spans="1:4" ht="18.95" customHeight="1">
      <c r="A490" s="214"/>
      <c r="B490" s="10"/>
      <c r="C490" s="167"/>
      <c r="D490" s="110"/>
    </row>
    <row r="491" spans="1:4" ht="18.95" customHeight="1">
      <c r="A491" s="214"/>
      <c r="B491" s="10"/>
      <c r="C491" s="167"/>
      <c r="D491" s="110"/>
    </row>
    <row r="492" spans="1:4" ht="18.95" customHeight="1">
      <c r="A492" s="214"/>
      <c r="B492" s="10"/>
      <c r="C492" s="167"/>
      <c r="D492" s="110"/>
    </row>
    <row r="493" spans="1:4" ht="18.95" customHeight="1">
      <c r="A493" s="214"/>
      <c r="B493" s="10"/>
      <c r="C493" s="167"/>
      <c r="D493" s="110"/>
    </row>
    <row r="494" spans="1:4" ht="18.95" customHeight="1">
      <c r="A494" s="251">
        <v>13</v>
      </c>
      <c r="B494" s="251"/>
      <c r="C494" s="251"/>
      <c r="D494" s="251"/>
    </row>
    <row r="495" spans="1:4" ht="18.95" customHeight="1">
      <c r="A495" s="253" t="s">
        <v>2</v>
      </c>
      <c r="B495" s="253" t="s">
        <v>3</v>
      </c>
      <c r="C495" s="255" t="s">
        <v>4</v>
      </c>
      <c r="D495" s="257" t="s">
        <v>61</v>
      </c>
    </row>
    <row r="496" spans="1:4" ht="18.95" customHeight="1">
      <c r="A496" s="254"/>
      <c r="B496" s="254"/>
      <c r="C496" s="256"/>
      <c r="D496" s="258"/>
    </row>
    <row r="497" spans="1:9" ht="18.95" customHeight="1">
      <c r="A497" s="23" t="s">
        <v>233</v>
      </c>
      <c r="C497" s="131"/>
      <c r="D497" s="81"/>
      <c r="F497" s="10"/>
      <c r="G497" s="10"/>
      <c r="H497" s="10"/>
      <c r="I497" s="10"/>
    </row>
    <row r="498" spans="1:9" ht="18.95" customHeight="1">
      <c r="A498" s="7" t="s">
        <v>234</v>
      </c>
      <c r="B498" s="4"/>
      <c r="C498" s="119"/>
      <c r="D498" s="82"/>
      <c r="F498" s="10"/>
      <c r="G498" s="10"/>
      <c r="H498" s="10"/>
      <c r="I498" s="10"/>
    </row>
    <row r="499" spans="1:9" ht="18.95" customHeight="1">
      <c r="A499" s="7" t="s">
        <v>79</v>
      </c>
      <c r="B499" s="4"/>
      <c r="C499" s="119"/>
      <c r="D499" s="82"/>
      <c r="F499" s="10"/>
      <c r="G499" s="10"/>
      <c r="H499" s="10"/>
      <c r="I499" s="10"/>
    </row>
    <row r="500" spans="1:9" ht="18.95" customHeight="1">
      <c r="A500" s="7" t="s">
        <v>87</v>
      </c>
      <c r="B500" s="4"/>
      <c r="C500" s="132"/>
      <c r="D500" s="79"/>
      <c r="F500" s="10"/>
      <c r="G500" s="10"/>
      <c r="H500" s="10"/>
      <c r="I500" s="10"/>
    </row>
    <row r="501" spans="1:9" ht="18.95" customHeight="1">
      <c r="A501" s="4" t="s">
        <v>215</v>
      </c>
      <c r="B501" s="4"/>
      <c r="C501" s="132" t="s">
        <v>23</v>
      </c>
      <c r="D501" s="79" t="s">
        <v>23</v>
      </c>
      <c r="F501" s="10"/>
      <c r="G501" s="10"/>
      <c r="H501" s="10"/>
      <c r="I501" s="10"/>
    </row>
    <row r="502" spans="1:9" ht="18.95" customHeight="1">
      <c r="A502" s="4" t="s">
        <v>289</v>
      </c>
      <c r="B502" s="8"/>
      <c r="C502" s="111">
        <v>20000</v>
      </c>
      <c r="D502" s="79">
        <v>0</v>
      </c>
      <c r="F502" s="10"/>
      <c r="G502" s="10"/>
      <c r="H502" s="10"/>
      <c r="I502" s="10"/>
    </row>
    <row r="503" spans="1:9" ht="18.95" customHeight="1" thickBot="1">
      <c r="A503" s="6" t="s">
        <v>10</v>
      </c>
      <c r="B503" s="4"/>
      <c r="C503" s="135">
        <f>SUM(C502)</f>
        <v>20000</v>
      </c>
      <c r="D503" s="135">
        <f t="shared" ref="D503" si="43">SUM(D502)</f>
        <v>0</v>
      </c>
      <c r="F503" s="10"/>
      <c r="G503" s="10"/>
      <c r="H503" s="10"/>
      <c r="I503" s="10"/>
    </row>
    <row r="504" spans="1:9" ht="18.95" customHeight="1" thickTop="1" thickBot="1">
      <c r="A504" s="25" t="s">
        <v>235</v>
      </c>
      <c r="B504" s="59"/>
      <c r="C504" s="136">
        <f>C503</f>
        <v>20000</v>
      </c>
      <c r="D504" s="136">
        <f t="shared" ref="D504:D505" si="44">D503</f>
        <v>0</v>
      </c>
      <c r="F504" s="10"/>
      <c r="G504" s="10"/>
      <c r="H504" s="10"/>
      <c r="I504" s="10"/>
    </row>
    <row r="505" spans="1:9" ht="18.95" customHeight="1" thickTop="1" thickBot="1">
      <c r="A505" s="39" t="s">
        <v>236</v>
      </c>
      <c r="B505" s="60"/>
      <c r="C505" s="152">
        <f>C504</f>
        <v>20000</v>
      </c>
      <c r="D505" s="152">
        <f t="shared" si="44"/>
        <v>0</v>
      </c>
      <c r="F505" s="10"/>
      <c r="G505" s="10"/>
      <c r="H505" s="10"/>
      <c r="I505" s="10"/>
    </row>
    <row r="506" spans="1:9" ht="18.95" customHeight="1" thickTop="1">
      <c r="A506" s="7" t="s">
        <v>237</v>
      </c>
      <c r="B506" s="24"/>
      <c r="C506" s="131"/>
      <c r="D506" s="81"/>
      <c r="F506" s="10"/>
      <c r="G506" s="10"/>
      <c r="H506" s="10"/>
      <c r="I506" s="10"/>
    </row>
    <row r="507" spans="1:9" ht="18.95" customHeight="1">
      <c r="A507" s="7" t="s">
        <v>238</v>
      </c>
      <c r="B507" s="4"/>
      <c r="C507" s="119"/>
      <c r="D507" s="82"/>
      <c r="F507" s="10"/>
      <c r="G507" s="10"/>
      <c r="H507" s="10"/>
      <c r="I507" s="10"/>
    </row>
    <row r="508" spans="1:9" ht="18.95" customHeight="1">
      <c r="A508" s="7" t="s">
        <v>64</v>
      </c>
      <c r="B508" s="4"/>
      <c r="C508" s="119"/>
      <c r="D508" s="82"/>
      <c r="F508" s="10"/>
      <c r="G508" s="10"/>
      <c r="H508" s="10"/>
      <c r="I508" s="10"/>
    </row>
    <row r="509" spans="1:9" ht="18.95" customHeight="1">
      <c r="A509" s="7" t="s">
        <v>126</v>
      </c>
      <c r="B509" s="4"/>
      <c r="C509" s="119"/>
      <c r="D509" s="82"/>
      <c r="F509" s="10"/>
      <c r="G509" s="10"/>
      <c r="H509" s="10"/>
      <c r="I509" s="10"/>
    </row>
    <row r="510" spans="1:9" s="37" customFormat="1" ht="18" customHeight="1">
      <c r="A510" s="7" t="s">
        <v>129</v>
      </c>
      <c r="B510" s="4"/>
      <c r="C510" s="119"/>
      <c r="D510" s="82"/>
      <c r="E510" s="58"/>
      <c r="F510" s="58"/>
      <c r="G510" s="58"/>
      <c r="H510" s="58"/>
      <c r="I510" s="58"/>
    </row>
    <row r="511" spans="1:9" ht="18.95" customHeight="1">
      <c r="A511" s="12" t="s">
        <v>239</v>
      </c>
      <c r="B511" s="4"/>
      <c r="C511" s="119">
        <v>225360</v>
      </c>
      <c r="D511" s="82">
        <v>176420</v>
      </c>
      <c r="F511" s="10"/>
      <c r="G511" s="10"/>
      <c r="H511" s="10"/>
      <c r="I511" s="10"/>
    </row>
    <row r="512" spans="1:9" ht="18.95" customHeight="1">
      <c r="A512" s="4" t="s">
        <v>78</v>
      </c>
      <c r="B512" s="4"/>
      <c r="C512" s="132">
        <v>36000</v>
      </c>
      <c r="D512" s="79">
        <v>27000</v>
      </c>
      <c r="F512" s="10"/>
      <c r="G512" s="10"/>
      <c r="H512" s="10"/>
      <c r="I512" s="10"/>
    </row>
    <row r="513" spans="1:9" ht="18.95" customHeight="1" thickBot="1">
      <c r="A513" s="6" t="s">
        <v>10</v>
      </c>
      <c r="B513" s="7"/>
      <c r="C513" s="80">
        <f>SUM(C511:C512)</f>
        <v>261360</v>
      </c>
      <c r="D513" s="80">
        <f t="shared" ref="D513" si="45">SUM(D511:D512)</f>
        <v>203420</v>
      </c>
      <c r="F513" s="10"/>
      <c r="G513" s="10"/>
      <c r="H513" s="10"/>
      <c r="I513" s="10"/>
    </row>
    <row r="514" spans="1:9" ht="18.95" customHeight="1" thickTop="1">
      <c r="A514" s="11" t="s">
        <v>79</v>
      </c>
      <c r="B514" s="4"/>
      <c r="C514" s="172"/>
      <c r="D514" s="100"/>
      <c r="F514" s="10"/>
      <c r="G514" s="10"/>
      <c r="H514" s="10"/>
      <c r="I514" s="10"/>
    </row>
    <row r="515" spans="1:9" ht="18.95" customHeight="1">
      <c r="A515" s="7" t="s">
        <v>81</v>
      </c>
      <c r="B515" s="4"/>
      <c r="C515" s="192"/>
      <c r="D515" s="145"/>
      <c r="F515" s="10"/>
      <c r="G515" s="10"/>
      <c r="H515" s="10"/>
      <c r="I515" s="10"/>
    </row>
    <row r="516" spans="1:9" ht="18.95" customHeight="1">
      <c r="A516" s="4" t="s">
        <v>240</v>
      </c>
      <c r="B516" s="4"/>
      <c r="C516" s="159">
        <v>20000</v>
      </c>
      <c r="D516" s="121">
        <v>0</v>
      </c>
      <c r="F516" s="10"/>
      <c r="G516" s="10"/>
      <c r="H516" s="10"/>
      <c r="I516" s="10"/>
    </row>
    <row r="517" spans="1:9" ht="18.95" customHeight="1" thickBot="1">
      <c r="A517" s="6" t="s">
        <v>10</v>
      </c>
      <c r="B517" s="4"/>
      <c r="C517" s="87">
        <f>SUM(C516)</f>
        <v>20000</v>
      </c>
      <c r="D517" s="87">
        <f t="shared" ref="D517" si="46">SUM(D516)</f>
        <v>0</v>
      </c>
      <c r="F517" s="10"/>
      <c r="G517" s="10"/>
      <c r="H517" s="10"/>
      <c r="I517" s="10"/>
    </row>
    <row r="518" spans="1:9" ht="18.95" customHeight="1" thickTop="1">
      <c r="A518" s="7" t="s">
        <v>99</v>
      </c>
      <c r="B518" s="4"/>
      <c r="C518" s="195"/>
      <c r="D518" s="106"/>
      <c r="F518" s="10"/>
      <c r="G518" s="10"/>
      <c r="H518" s="10"/>
      <c r="I518" s="10"/>
    </row>
    <row r="519" spans="1:9" ht="18.95" customHeight="1">
      <c r="A519" s="4" t="s">
        <v>241</v>
      </c>
      <c r="B519" s="4"/>
      <c r="C519" s="132">
        <v>100000</v>
      </c>
      <c r="D519" s="86">
        <v>99029</v>
      </c>
      <c r="F519" s="10"/>
      <c r="G519" s="10"/>
      <c r="H519" s="10"/>
      <c r="I519" s="10"/>
    </row>
    <row r="520" spans="1:9" ht="18.95" customHeight="1" thickBot="1">
      <c r="A520" s="6" t="s">
        <v>10</v>
      </c>
      <c r="B520" s="4"/>
      <c r="C520" s="87">
        <f>SUM(C519)</f>
        <v>100000</v>
      </c>
      <c r="D520" s="87">
        <f t="shared" ref="D520" si="47">SUM(D519)</f>
        <v>99029</v>
      </c>
      <c r="F520" s="10"/>
      <c r="G520" s="10"/>
      <c r="H520" s="10"/>
      <c r="I520" s="10"/>
    </row>
    <row r="521" spans="1:9" ht="18.95" customHeight="1" thickTop="1">
      <c r="A521" s="23" t="s">
        <v>107</v>
      </c>
      <c r="B521" s="24"/>
      <c r="C521" s="131"/>
      <c r="D521" s="81"/>
      <c r="F521" s="10"/>
      <c r="G521" s="10"/>
      <c r="H521" s="10"/>
      <c r="I521" s="10"/>
    </row>
    <row r="522" spans="1:9" ht="18.95" customHeight="1">
      <c r="A522" s="4" t="s">
        <v>242</v>
      </c>
      <c r="B522" s="4"/>
      <c r="C522" s="132">
        <v>700000</v>
      </c>
      <c r="D522" s="79">
        <v>387126.58</v>
      </c>
      <c r="F522" s="10"/>
      <c r="G522" s="10"/>
      <c r="H522" s="10"/>
      <c r="I522" s="10"/>
    </row>
    <row r="523" spans="1:9" ht="18.95" customHeight="1" thickBot="1">
      <c r="A523" s="13" t="s">
        <v>10</v>
      </c>
      <c r="B523" s="8"/>
      <c r="C523" s="80">
        <f>SUM(C522)</f>
        <v>700000</v>
      </c>
      <c r="D523" s="80">
        <f t="shared" ref="D523" si="48">SUM(D522)</f>
        <v>387126.58</v>
      </c>
      <c r="F523" s="10"/>
      <c r="G523" s="10"/>
      <c r="H523" s="10"/>
      <c r="I523" s="10"/>
    </row>
    <row r="524" spans="1:9" ht="18.95" customHeight="1" thickTop="1" thickBot="1">
      <c r="A524" s="34" t="s">
        <v>243</v>
      </c>
      <c r="B524" s="35"/>
      <c r="C524" s="109">
        <f>C513+C517+C520+C523</f>
        <v>1081360</v>
      </c>
      <c r="D524" s="109">
        <f>D513+D517+D520+D523</f>
        <v>689575.58000000007</v>
      </c>
      <c r="F524" s="10"/>
      <c r="G524" s="10"/>
      <c r="H524" s="10"/>
      <c r="I524" s="10"/>
    </row>
    <row r="525" spans="1:9" ht="18.95" customHeight="1" thickTop="1" thickBot="1">
      <c r="A525" s="47" t="s">
        <v>244</v>
      </c>
      <c r="B525" s="48"/>
      <c r="C525" s="124">
        <f>C524</f>
        <v>1081360</v>
      </c>
      <c r="D525" s="124">
        <f t="shared" ref="D525" si="49">D524</f>
        <v>689575.58000000007</v>
      </c>
      <c r="F525" s="10"/>
      <c r="G525" s="10"/>
      <c r="H525" s="10"/>
      <c r="I525" s="10"/>
    </row>
    <row r="526" spans="1:9" ht="18.95" customHeight="1" thickTop="1">
      <c r="A526" s="217"/>
      <c r="B526" s="10"/>
      <c r="C526" s="144"/>
      <c r="D526" s="144"/>
      <c r="F526" s="10"/>
      <c r="G526" s="10"/>
      <c r="H526" s="10"/>
      <c r="I526" s="10"/>
    </row>
    <row r="527" spans="1:9" ht="18.95" customHeight="1">
      <c r="A527" s="217"/>
      <c r="B527" s="10"/>
      <c r="C527" s="144"/>
      <c r="D527" s="144"/>
      <c r="F527" s="10"/>
      <c r="G527" s="10"/>
      <c r="H527" s="10"/>
      <c r="I527" s="10"/>
    </row>
    <row r="528" spans="1:9" ht="18.95" customHeight="1">
      <c r="A528" s="217"/>
      <c r="B528" s="10"/>
      <c r="C528" s="144"/>
      <c r="D528" s="144"/>
      <c r="F528" s="10"/>
      <c r="G528" s="10"/>
      <c r="H528" s="10"/>
      <c r="I528" s="10"/>
    </row>
    <row r="529" spans="1:9" ht="18.95" customHeight="1">
      <c r="A529" s="217"/>
      <c r="B529" s="10"/>
      <c r="C529" s="144"/>
      <c r="D529" s="144"/>
      <c r="F529" s="10"/>
      <c r="G529" s="10"/>
      <c r="H529" s="10"/>
      <c r="I529" s="10"/>
    </row>
    <row r="530" spans="1:9" ht="18.95" customHeight="1">
      <c r="A530" s="217"/>
      <c r="B530" s="10"/>
      <c r="C530" s="144"/>
      <c r="D530" s="144"/>
      <c r="F530" s="10"/>
      <c r="G530" s="10"/>
      <c r="H530" s="10"/>
      <c r="I530" s="10"/>
    </row>
    <row r="531" spans="1:9" ht="18.95" customHeight="1">
      <c r="A531" s="214"/>
      <c r="B531" s="10"/>
      <c r="C531" s="190"/>
      <c r="D531" s="144"/>
      <c r="F531" s="10"/>
      <c r="G531" s="10"/>
      <c r="H531" s="10"/>
      <c r="I531" s="10"/>
    </row>
    <row r="532" spans="1:9" ht="18.95" customHeight="1">
      <c r="A532" s="214"/>
      <c r="B532" s="10"/>
      <c r="C532" s="190"/>
      <c r="D532" s="144"/>
      <c r="F532" s="10"/>
      <c r="G532" s="10"/>
      <c r="H532" s="10"/>
      <c r="I532" s="10"/>
    </row>
    <row r="533" spans="1:9" ht="18.95" customHeight="1">
      <c r="A533" s="214"/>
      <c r="B533" s="10"/>
      <c r="C533" s="190"/>
      <c r="D533" s="144"/>
      <c r="F533" s="10"/>
      <c r="G533" s="10"/>
      <c r="H533" s="10"/>
      <c r="I533" s="10"/>
    </row>
    <row r="534" spans="1:9" s="36" customFormat="1" ht="18.95" customHeight="1">
      <c r="A534" s="214"/>
      <c r="B534" s="10"/>
      <c r="C534" s="190"/>
      <c r="D534" s="88"/>
      <c r="E534" s="51"/>
      <c r="F534" s="51"/>
      <c r="G534" s="51"/>
      <c r="H534" s="51"/>
      <c r="I534" s="51"/>
    </row>
    <row r="535" spans="1:9" ht="18.95" customHeight="1">
      <c r="A535" s="251">
        <v>14</v>
      </c>
      <c r="B535" s="251"/>
      <c r="C535" s="251"/>
      <c r="D535" s="251"/>
      <c r="F535" s="10"/>
      <c r="G535" s="10"/>
      <c r="H535" s="10"/>
      <c r="I535" s="10"/>
    </row>
    <row r="536" spans="1:9" ht="18.95" customHeight="1">
      <c r="A536" s="253" t="s">
        <v>2</v>
      </c>
      <c r="B536" s="253" t="s">
        <v>3</v>
      </c>
      <c r="C536" s="255" t="s">
        <v>4</v>
      </c>
      <c r="D536" s="257" t="s">
        <v>61</v>
      </c>
      <c r="F536" s="10"/>
      <c r="G536" s="10"/>
      <c r="H536" s="10"/>
      <c r="I536" s="10"/>
    </row>
    <row r="537" spans="1:9" ht="18.95" customHeight="1">
      <c r="A537" s="254"/>
      <c r="B537" s="254"/>
      <c r="C537" s="256"/>
      <c r="D537" s="258"/>
      <c r="F537" s="10"/>
      <c r="G537" s="10"/>
      <c r="H537" s="10"/>
      <c r="I537" s="10"/>
    </row>
    <row r="538" spans="1:9" ht="18.95" customHeight="1">
      <c r="A538" s="23" t="s">
        <v>245</v>
      </c>
      <c r="B538" s="24"/>
      <c r="C538" s="131"/>
      <c r="D538" s="81"/>
      <c r="F538" s="10"/>
      <c r="G538" s="10"/>
      <c r="H538" s="10"/>
      <c r="I538" s="10"/>
    </row>
    <row r="539" spans="1:9" ht="18.95" customHeight="1">
      <c r="A539" s="7" t="s">
        <v>246</v>
      </c>
      <c r="B539" s="4"/>
      <c r="C539" s="119"/>
      <c r="D539" s="82"/>
      <c r="F539" s="10"/>
      <c r="G539" s="10"/>
      <c r="H539" s="10"/>
      <c r="I539" s="10"/>
    </row>
    <row r="540" spans="1:9" ht="18.95" customHeight="1">
      <c r="A540" s="7" t="s">
        <v>247</v>
      </c>
      <c r="B540" s="4"/>
      <c r="C540" s="119"/>
      <c r="D540" s="82"/>
      <c r="F540" s="10"/>
      <c r="G540" s="10"/>
      <c r="H540" s="10"/>
      <c r="I540" s="10"/>
    </row>
    <row r="541" spans="1:9" ht="18.95" customHeight="1">
      <c r="A541" s="8" t="s">
        <v>248</v>
      </c>
      <c r="B541" s="4"/>
      <c r="C541" s="132">
        <v>78000</v>
      </c>
      <c r="D541" s="153">
        <v>26500</v>
      </c>
      <c r="F541" s="10"/>
      <c r="G541" s="10"/>
      <c r="H541" s="10"/>
      <c r="I541" s="10"/>
    </row>
    <row r="542" spans="1:9" ht="18.95" customHeight="1">
      <c r="A542" s="16" t="s">
        <v>249</v>
      </c>
      <c r="B542" s="8"/>
      <c r="C542" s="85">
        <v>508335</v>
      </c>
      <c r="D542" s="82">
        <v>220725</v>
      </c>
      <c r="F542" s="10"/>
      <c r="G542" s="10"/>
      <c r="H542" s="10"/>
      <c r="I542" s="10"/>
    </row>
    <row r="543" spans="1:9" ht="18.95" customHeight="1">
      <c r="A543" s="4" t="s">
        <v>250</v>
      </c>
      <c r="B543" s="61"/>
      <c r="C543" s="119">
        <v>79395</v>
      </c>
      <c r="D543" s="82">
        <v>50144</v>
      </c>
      <c r="F543" s="10"/>
      <c r="G543" s="10"/>
      <c r="H543" s="10"/>
      <c r="I543" s="10"/>
    </row>
    <row r="544" spans="1:9" ht="18.95" customHeight="1">
      <c r="A544" s="24" t="s">
        <v>251</v>
      </c>
      <c r="B544" s="24"/>
      <c r="C544" s="131" t="s">
        <v>23</v>
      </c>
      <c r="D544" s="81"/>
      <c r="F544" s="10"/>
      <c r="G544" s="10"/>
      <c r="H544" s="10"/>
      <c r="I544" s="10"/>
    </row>
    <row r="545" spans="1:9" ht="18.95" customHeight="1">
      <c r="A545" s="4" t="s">
        <v>350</v>
      </c>
      <c r="B545" s="4"/>
      <c r="C545" s="132">
        <v>200000</v>
      </c>
      <c r="D545" s="79">
        <v>200000</v>
      </c>
      <c r="F545" s="10"/>
      <c r="G545" s="10"/>
      <c r="H545" s="10"/>
      <c r="I545" s="10"/>
    </row>
    <row r="546" spans="1:9" ht="18.95" customHeight="1">
      <c r="A546" s="4" t="s">
        <v>351</v>
      </c>
      <c r="B546" s="8"/>
      <c r="C546" s="111">
        <v>100000</v>
      </c>
      <c r="D546" s="79">
        <v>0</v>
      </c>
      <c r="F546" s="10"/>
      <c r="G546" s="10"/>
      <c r="H546" s="10"/>
      <c r="I546" s="10"/>
    </row>
    <row r="547" spans="1:9" ht="18.95" customHeight="1" thickBot="1">
      <c r="A547" s="6" t="s">
        <v>10</v>
      </c>
      <c r="B547" s="4"/>
      <c r="C547" s="154">
        <f>SUM(C541:C546)</f>
        <v>965730</v>
      </c>
      <c r="D547" s="154">
        <f t="shared" ref="D547" si="50">SUM(D541:D546)</f>
        <v>497369</v>
      </c>
      <c r="F547" s="10"/>
      <c r="G547" s="10"/>
      <c r="H547" s="10"/>
      <c r="I547" s="10"/>
    </row>
    <row r="548" spans="1:9" ht="18.95" customHeight="1" thickTop="1">
      <c r="A548" s="7" t="s">
        <v>254</v>
      </c>
      <c r="B548" s="24"/>
      <c r="C548" s="131"/>
      <c r="D548" s="81"/>
      <c r="F548" s="10"/>
      <c r="G548" s="10"/>
      <c r="H548" s="10"/>
      <c r="I548" s="10"/>
    </row>
    <row r="549" spans="1:9" ht="18.95" customHeight="1">
      <c r="A549" s="4" t="s">
        <v>255</v>
      </c>
      <c r="B549" s="4"/>
      <c r="C549" s="132">
        <v>143000</v>
      </c>
      <c r="D549" s="79">
        <v>143000</v>
      </c>
      <c r="F549" s="10"/>
      <c r="G549" s="10"/>
      <c r="H549" s="10"/>
      <c r="I549" s="10"/>
    </row>
    <row r="550" spans="1:9" ht="18.95" customHeight="1" thickBot="1">
      <c r="A550" s="6" t="s">
        <v>10</v>
      </c>
      <c r="B550" s="4"/>
      <c r="C550" s="80">
        <f>SUM(C549)</f>
        <v>143000</v>
      </c>
      <c r="D550" s="80">
        <f t="shared" ref="D550" si="51">SUM(D549)</f>
        <v>143000</v>
      </c>
      <c r="F550" s="10"/>
      <c r="G550" s="10"/>
      <c r="H550" s="10"/>
      <c r="I550" s="10"/>
    </row>
    <row r="551" spans="1:9" ht="18.95" customHeight="1" thickTop="1" thickBot="1">
      <c r="A551" s="25" t="s">
        <v>256</v>
      </c>
      <c r="B551" s="43"/>
      <c r="C551" s="107">
        <f>C550+C547</f>
        <v>1108730</v>
      </c>
      <c r="D551" s="107">
        <f t="shared" ref="D551" si="52">D550+D547</f>
        <v>640369</v>
      </c>
      <c r="F551" s="10"/>
      <c r="G551" s="10"/>
      <c r="H551" s="10"/>
      <c r="I551" s="10"/>
    </row>
    <row r="552" spans="1:9" ht="18.95" customHeight="1" thickTop="1" thickBot="1">
      <c r="A552" s="39" t="s">
        <v>257</v>
      </c>
      <c r="B552" s="40"/>
      <c r="C552" s="150">
        <f>C551</f>
        <v>1108730</v>
      </c>
      <c r="D552" s="150">
        <f t="shared" ref="D552" si="53">D551</f>
        <v>640369</v>
      </c>
      <c r="F552" s="10"/>
      <c r="G552" s="10"/>
      <c r="H552" s="10"/>
      <c r="I552" s="10"/>
    </row>
    <row r="553" spans="1:9" ht="18.95" customHeight="1" thickTop="1" thickBot="1">
      <c r="A553" s="62" t="s">
        <v>258</v>
      </c>
      <c r="B553" s="63"/>
      <c r="C553" s="107">
        <f>C247+C264+C329+C339+C359+C438+C448+C486+C505+C525+C552</f>
        <v>21000000</v>
      </c>
      <c r="D553" s="107">
        <f>D247+D264+D329+D339+D359+D438+D448+D486+D505+D525+D552</f>
        <v>10602205.98</v>
      </c>
      <c r="F553" s="10"/>
      <c r="G553" s="10"/>
      <c r="H553" s="10"/>
      <c r="I553" s="10"/>
    </row>
    <row r="554" spans="1:9" ht="18.95" customHeight="1" thickTop="1">
      <c r="A554" s="214"/>
      <c r="B554" s="10"/>
      <c r="C554" s="190"/>
      <c r="D554" s="88"/>
      <c r="F554" s="10"/>
      <c r="G554" s="10"/>
      <c r="H554" s="10"/>
      <c r="I554" s="10"/>
    </row>
    <row r="555" spans="1:9" ht="18.95" customHeight="1">
      <c r="A555" s="214"/>
      <c r="B555" s="10"/>
      <c r="C555" s="190"/>
      <c r="D555" s="88"/>
      <c r="F555" s="10"/>
      <c r="G555" s="10"/>
      <c r="H555" s="10"/>
      <c r="I555" s="10"/>
    </row>
    <row r="556" spans="1:9" ht="18.95" customHeight="1">
      <c r="A556" s="252" t="s">
        <v>322</v>
      </c>
      <c r="B556" s="252"/>
      <c r="C556" s="252"/>
      <c r="D556" s="252"/>
      <c r="F556" s="10"/>
      <c r="G556" s="10"/>
      <c r="H556" s="10"/>
      <c r="I556" s="10"/>
    </row>
    <row r="557" spans="1:9" ht="18.95" customHeight="1">
      <c r="A557" s="259" t="s">
        <v>323</v>
      </c>
      <c r="B557" s="259"/>
      <c r="C557" s="259"/>
      <c r="D557" s="259"/>
      <c r="F557" s="10"/>
      <c r="G557" s="10"/>
      <c r="H557" s="10"/>
      <c r="I557" s="10"/>
    </row>
    <row r="558" spans="1:9" ht="18.95" customHeight="1">
      <c r="A558" s="216" t="s">
        <v>321</v>
      </c>
      <c r="B558" s="10"/>
      <c r="C558" s="167"/>
      <c r="D558" s="167"/>
      <c r="F558" s="10"/>
      <c r="G558" s="10"/>
      <c r="H558" s="10"/>
      <c r="I558" s="10"/>
    </row>
    <row r="559" spans="1:9" ht="18.95" customHeight="1">
      <c r="A559" s="214"/>
      <c r="B559" s="10"/>
      <c r="C559" s="190"/>
      <c r="D559" s="88"/>
      <c r="F559" s="10"/>
      <c r="G559" s="10"/>
      <c r="H559" s="10"/>
      <c r="I559" s="10"/>
    </row>
    <row r="560" spans="1:9" ht="18.95" customHeight="1">
      <c r="A560" s="214"/>
      <c r="B560" s="10"/>
      <c r="C560" s="190"/>
      <c r="D560" s="88"/>
      <c r="F560" s="10"/>
      <c r="G560" s="10"/>
      <c r="H560" s="10"/>
      <c r="I560" s="10"/>
    </row>
    <row r="561" spans="1:9" ht="18.95" customHeight="1">
      <c r="A561" s="214"/>
      <c r="B561" s="10"/>
      <c r="C561" s="190"/>
      <c r="D561" s="88"/>
      <c r="F561" s="10"/>
      <c r="G561" s="10"/>
      <c r="H561" s="10"/>
      <c r="I561" s="10"/>
    </row>
    <row r="562" spans="1:9" ht="18.95" customHeight="1">
      <c r="A562" s="214"/>
      <c r="B562" s="10"/>
      <c r="C562" s="190"/>
      <c r="D562" s="88"/>
      <c r="F562" s="10"/>
      <c r="G562" s="10"/>
      <c r="H562" s="10"/>
      <c r="I562" s="10"/>
    </row>
    <row r="563" spans="1:9" ht="18.95" customHeight="1">
      <c r="A563" s="214"/>
      <c r="B563" s="10"/>
      <c r="C563" s="190"/>
      <c r="D563" s="88"/>
      <c r="F563" s="10"/>
      <c r="G563" s="10"/>
      <c r="H563" s="10"/>
      <c r="I563" s="10"/>
    </row>
    <row r="564" spans="1:9" ht="18.95" customHeight="1">
      <c r="A564" s="214"/>
      <c r="B564" s="10"/>
      <c r="C564" s="190"/>
      <c r="D564" s="88"/>
      <c r="F564" s="10"/>
      <c r="G564" s="10"/>
      <c r="H564" s="10"/>
      <c r="I564" s="10"/>
    </row>
    <row r="565" spans="1:9" ht="18.95" customHeight="1">
      <c r="A565" s="252"/>
      <c r="B565" s="252"/>
      <c r="C565" s="252"/>
      <c r="D565" s="252"/>
      <c r="F565" s="10"/>
      <c r="G565" s="10"/>
      <c r="H565" s="10"/>
      <c r="I565" s="10"/>
    </row>
    <row r="566" spans="1:9" ht="18.95" customHeight="1">
      <c r="A566" s="32"/>
      <c r="B566" s="10"/>
      <c r="C566" s="196"/>
      <c r="D566" s="155"/>
      <c r="F566" s="10"/>
      <c r="G566" s="10"/>
      <c r="H566" s="10"/>
      <c r="I566" s="10"/>
    </row>
    <row r="567" spans="1:9" ht="18.95" customHeight="1">
      <c r="A567" s="32"/>
      <c r="B567" s="10"/>
      <c r="C567" s="167"/>
      <c r="D567" s="110"/>
      <c r="F567" s="10"/>
      <c r="G567" s="10"/>
      <c r="H567" s="10"/>
      <c r="I567" s="10"/>
    </row>
    <row r="568" spans="1:9" ht="18.95" customHeight="1">
      <c r="A568" s="32"/>
      <c r="B568" s="10"/>
      <c r="C568" s="197"/>
      <c r="D568" s="110"/>
      <c r="F568" s="10"/>
      <c r="G568" s="10"/>
      <c r="H568" s="10"/>
      <c r="I568" s="10"/>
    </row>
    <row r="569" spans="1:9" ht="18.95" customHeight="1">
      <c r="A569" s="32"/>
      <c r="B569" s="10"/>
      <c r="C569" s="197"/>
      <c r="D569" s="110"/>
    </row>
    <row r="570" spans="1:9" ht="18.95" customHeight="1">
      <c r="A570" s="10"/>
      <c r="B570" s="10"/>
      <c r="C570" s="167"/>
      <c r="D570" s="110"/>
    </row>
    <row r="571" spans="1:9" ht="18.95" customHeight="1">
      <c r="A571" s="10"/>
      <c r="B571" s="10"/>
      <c r="C571" s="167"/>
      <c r="D571" s="110"/>
    </row>
    <row r="572" spans="1:9" ht="18.95" customHeight="1">
      <c r="A572" s="10"/>
      <c r="B572" s="10"/>
      <c r="C572" s="167"/>
      <c r="D572" s="110"/>
    </row>
    <row r="573" spans="1:9" ht="18.95" customHeight="1">
      <c r="A573" s="10"/>
      <c r="B573" s="10"/>
      <c r="C573" s="167"/>
      <c r="D573" s="110"/>
    </row>
    <row r="574" spans="1:9" ht="18.95" customHeight="1">
      <c r="A574" s="10"/>
      <c r="B574" s="10"/>
      <c r="C574" s="167"/>
      <c r="D574" s="110"/>
    </row>
    <row r="575" spans="1:9" ht="18.95" customHeight="1">
      <c r="A575" s="10"/>
      <c r="B575" s="10"/>
      <c r="C575" s="167"/>
      <c r="D575" s="110"/>
    </row>
    <row r="576" spans="1:9" ht="18.95" customHeight="1">
      <c r="A576" s="10"/>
      <c r="B576" s="10"/>
      <c r="C576" s="167"/>
      <c r="D576" s="110"/>
    </row>
    <row r="577" spans="1:4" ht="18.95" customHeight="1">
      <c r="A577" s="10"/>
      <c r="B577" s="10"/>
      <c r="C577" s="167"/>
      <c r="D577" s="110"/>
    </row>
    <row r="578" spans="1:4" ht="18.95" customHeight="1">
      <c r="A578" s="10"/>
      <c r="B578" s="10"/>
      <c r="C578" s="167"/>
      <c r="D578" s="156"/>
    </row>
    <row r="579" spans="1:4" ht="18.95" customHeight="1">
      <c r="A579" s="214"/>
      <c r="B579" s="10"/>
      <c r="C579" s="144"/>
      <c r="D579" s="88"/>
    </row>
    <row r="580" spans="1:4" ht="18.95" customHeight="1">
      <c r="A580" s="10"/>
      <c r="B580" s="10"/>
      <c r="C580" s="167"/>
      <c r="D580" s="110"/>
    </row>
  </sheetData>
  <mergeCells count="77">
    <mergeCell ref="A565:D565"/>
    <mergeCell ref="A536:A537"/>
    <mergeCell ref="B536:B537"/>
    <mergeCell ref="C536:C537"/>
    <mergeCell ref="D536:D537"/>
    <mergeCell ref="A556:D556"/>
    <mergeCell ref="A557:D557"/>
    <mergeCell ref="A535:D535"/>
    <mergeCell ref="A413:A414"/>
    <mergeCell ref="B413:B414"/>
    <mergeCell ref="C413:C414"/>
    <mergeCell ref="D413:D414"/>
    <mergeCell ref="A453:D453"/>
    <mergeCell ref="A454:A455"/>
    <mergeCell ref="B454:B455"/>
    <mergeCell ref="C454:C455"/>
    <mergeCell ref="D454:D455"/>
    <mergeCell ref="A494:D494"/>
    <mergeCell ref="A495:A496"/>
    <mergeCell ref="B495:B496"/>
    <mergeCell ref="C495:C496"/>
    <mergeCell ref="D495:D496"/>
    <mergeCell ref="A412:D412"/>
    <mergeCell ref="A290:A291"/>
    <mergeCell ref="B290:B291"/>
    <mergeCell ref="C290:C291"/>
    <mergeCell ref="D290:D291"/>
    <mergeCell ref="A330:D330"/>
    <mergeCell ref="A331:A332"/>
    <mergeCell ref="B331:B332"/>
    <mergeCell ref="C331:C332"/>
    <mergeCell ref="D331:D332"/>
    <mergeCell ref="A371:D371"/>
    <mergeCell ref="A372:A373"/>
    <mergeCell ref="B372:B373"/>
    <mergeCell ref="C372:C373"/>
    <mergeCell ref="D372:D373"/>
    <mergeCell ref="A289:D289"/>
    <mergeCell ref="A167:A168"/>
    <mergeCell ref="B167:B168"/>
    <mergeCell ref="C167:C168"/>
    <mergeCell ref="D167:D168"/>
    <mergeCell ref="A207:D207"/>
    <mergeCell ref="A208:A209"/>
    <mergeCell ref="B208:B209"/>
    <mergeCell ref="C208:C209"/>
    <mergeCell ref="D208:D209"/>
    <mergeCell ref="A248:D248"/>
    <mergeCell ref="A249:A250"/>
    <mergeCell ref="B249:B250"/>
    <mergeCell ref="C249:C250"/>
    <mergeCell ref="D249:D250"/>
    <mergeCell ref="A166:D166"/>
    <mergeCell ref="A82:D82"/>
    <mergeCell ref="A84:D84"/>
    <mergeCell ref="A85:A86"/>
    <mergeCell ref="B85:B86"/>
    <mergeCell ref="C85:C86"/>
    <mergeCell ref="D85:D86"/>
    <mergeCell ref="A125:D125"/>
    <mergeCell ref="A126:A127"/>
    <mergeCell ref="B126:B127"/>
    <mergeCell ref="C126:C127"/>
    <mergeCell ref="D126:D127"/>
    <mergeCell ref="A81:D81"/>
    <mergeCell ref="A1:D1"/>
    <mergeCell ref="A2:D2"/>
    <mergeCell ref="A3:D3"/>
    <mergeCell ref="A4:A5"/>
    <mergeCell ref="B4:B5"/>
    <mergeCell ref="C4:C5"/>
    <mergeCell ref="D4:D5"/>
    <mergeCell ref="A42:D42"/>
    <mergeCell ref="A43:A44"/>
    <mergeCell ref="B43:B44"/>
    <mergeCell ref="C43:C44"/>
    <mergeCell ref="D43:D44"/>
  </mergeCells>
  <pageMargins left="0.78740157480314965" right="0.31496062992125984" top="0" bottom="0" header="0.51181102362204722" footer="0.44"/>
  <pageSetup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0"/>
  <sheetViews>
    <sheetView tabSelected="1" view="pageBreakPreview" topLeftCell="A545" zoomScale="130" zoomScaleSheetLayoutView="130" workbookViewId="0">
      <selection activeCell="D245" sqref="D245"/>
    </sheetView>
  </sheetViews>
  <sheetFormatPr defaultRowHeight="18.95" customHeight="1"/>
  <cols>
    <col min="1" max="1" width="53.5703125" style="1" customWidth="1"/>
    <col min="2" max="2" width="9.140625" style="1" customWidth="1"/>
    <col min="3" max="3" width="13.85546875" style="198" customWidth="1"/>
    <col min="4" max="4" width="13.85546875" style="157" customWidth="1"/>
    <col min="5" max="5" width="11.140625" style="10" bestFit="1" customWidth="1"/>
    <col min="6" max="16384" width="9.140625" style="1"/>
  </cols>
  <sheetData>
    <row r="1" spans="1:6" ht="18.95" customHeight="1">
      <c r="A1" s="264" t="s">
        <v>0</v>
      </c>
      <c r="B1" s="264"/>
      <c r="C1" s="264"/>
      <c r="D1" s="264"/>
    </row>
    <row r="2" spans="1:6" ht="18.95" customHeight="1">
      <c r="A2" s="264" t="s">
        <v>1</v>
      </c>
      <c r="B2" s="264"/>
      <c r="C2" s="264"/>
      <c r="D2" s="264"/>
    </row>
    <row r="3" spans="1:6" ht="18.95" customHeight="1">
      <c r="A3" s="251" t="s">
        <v>369</v>
      </c>
      <c r="B3" s="251"/>
      <c r="C3" s="251"/>
      <c r="D3" s="251"/>
    </row>
    <row r="4" spans="1:6" ht="18.95" customHeight="1">
      <c r="A4" s="253" t="s">
        <v>2</v>
      </c>
      <c r="B4" s="253" t="s">
        <v>3</v>
      </c>
      <c r="C4" s="255" t="s">
        <v>4</v>
      </c>
      <c r="D4" s="257" t="s">
        <v>5</v>
      </c>
    </row>
    <row r="5" spans="1:6" ht="18.95" customHeight="1">
      <c r="A5" s="254"/>
      <c r="B5" s="254"/>
      <c r="C5" s="256"/>
      <c r="D5" s="258"/>
    </row>
    <row r="6" spans="1:6" ht="18.95" customHeight="1">
      <c r="A6" s="2" t="s">
        <v>6</v>
      </c>
      <c r="B6" s="3"/>
      <c r="C6" s="158"/>
      <c r="D6" s="77"/>
    </row>
    <row r="7" spans="1:6" ht="18.95" customHeight="1">
      <c r="A7" s="4" t="s">
        <v>7</v>
      </c>
      <c r="B7" s="4"/>
      <c r="C7" s="119">
        <v>67000</v>
      </c>
      <c r="D7" s="243">
        <f>77488.9+39.6</f>
        <v>77528.5</v>
      </c>
      <c r="F7" s="5"/>
    </row>
    <row r="8" spans="1:6" ht="18.95" customHeight="1">
      <c r="A8" s="4" t="s">
        <v>8</v>
      </c>
      <c r="B8" s="4"/>
      <c r="C8" s="119">
        <v>50000</v>
      </c>
      <c r="D8" s="243">
        <v>68493</v>
      </c>
    </row>
    <row r="9" spans="1:6" ht="18.95" customHeight="1">
      <c r="A9" s="4" t="s">
        <v>9</v>
      </c>
      <c r="B9" s="4"/>
      <c r="C9" s="132">
        <v>3000</v>
      </c>
      <c r="D9" s="243">
        <v>2600</v>
      </c>
    </row>
    <row r="10" spans="1:6" ht="18.95" customHeight="1" thickBot="1">
      <c r="A10" s="6" t="s">
        <v>10</v>
      </c>
      <c r="B10" s="4"/>
      <c r="C10" s="99">
        <f>SUM(C7:C9)</f>
        <v>120000</v>
      </c>
      <c r="D10" s="80">
        <f>SUM(D7:D9)</f>
        <v>148621.5</v>
      </c>
    </row>
    <row r="11" spans="1:6" ht="18.95" customHeight="1" thickTop="1">
      <c r="A11" s="7" t="s">
        <v>11</v>
      </c>
      <c r="B11" s="4"/>
      <c r="C11" s="131"/>
      <c r="D11" s="81"/>
    </row>
    <row r="12" spans="1:6" ht="18.95" customHeight="1">
      <c r="A12" s="4" t="s">
        <v>12</v>
      </c>
      <c r="B12" s="4"/>
      <c r="C12" s="131">
        <v>952000</v>
      </c>
      <c r="D12" s="248">
        <f>950776.61+79658.46</f>
        <v>1030435.07</v>
      </c>
    </row>
    <row r="13" spans="1:6" ht="18.95" customHeight="1">
      <c r="A13" s="4" t="s">
        <v>13</v>
      </c>
      <c r="B13" s="4"/>
      <c r="C13" s="119">
        <v>1500000</v>
      </c>
      <c r="D13" s="248">
        <f>2017769.31+202313.41</f>
        <v>2220082.7200000002</v>
      </c>
    </row>
    <row r="14" spans="1:6" ht="18.95" customHeight="1">
      <c r="A14" s="4" t="s">
        <v>14</v>
      </c>
      <c r="B14" s="4"/>
      <c r="C14" s="132">
        <v>7500000</v>
      </c>
      <c r="D14" s="248">
        <v>7716715.0800000001</v>
      </c>
    </row>
    <row r="15" spans="1:6" ht="18.95" customHeight="1">
      <c r="A15" s="4" t="s">
        <v>15</v>
      </c>
      <c r="B15" s="4"/>
      <c r="C15" s="119">
        <v>400000</v>
      </c>
      <c r="D15" s="248">
        <f>76203.37+39806.1</f>
        <v>116009.47</v>
      </c>
    </row>
    <row r="16" spans="1:6" ht="18.95" customHeight="1">
      <c r="A16" s="4" t="s">
        <v>16</v>
      </c>
      <c r="B16" s="4"/>
      <c r="C16" s="85">
        <v>100000</v>
      </c>
      <c r="D16" s="248">
        <v>206005.01</v>
      </c>
    </row>
    <row r="17" spans="1:4" ht="18.95" customHeight="1">
      <c r="A17" s="4" t="s">
        <v>17</v>
      </c>
      <c r="B17" s="4"/>
      <c r="C17" s="119">
        <v>900000</v>
      </c>
      <c r="D17" s="248">
        <f>710343+30207</f>
        <v>740550</v>
      </c>
    </row>
    <row r="18" spans="1:4" ht="18.95" customHeight="1">
      <c r="A18" s="4" t="s">
        <v>18</v>
      </c>
      <c r="B18" s="4"/>
      <c r="C18" s="119">
        <v>1900000</v>
      </c>
      <c r="D18" s="248">
        <f>1841592.46+175312.36</f>
        <v>2016904.8199999998</v>
      </c>
    </row>
    <row r="19" spans="1:4" ht="18.95" customHeight="1">
      <c r="A19" s="4" t="s">
        <v>19</v>
      </c>
      <c r="B19" s="4"/>
      <c r="C19" s="119">
        <v>70000</v>
      </c>
      <c r="D19" s="248">
        <v>98313.99</v>
      </c>
    </row>
    <row r="20" spans="1:4" ht="18.95" customHeight="1">
      <c r="A20" s="4" t="s">
        <v>301</v>
      </c>
      <c r="B20" s="4"/>
      <c r="C20" s="132">
        <v>80000</v>
      </c>
      <c r="D20" s="248">
        <v>35244.61</v>
      </c>
    </row>
    <row r="21" spans="1:4" ht="18.95" customHeight="1">
      <c r="A21" s="4" t="s">
        <v>20</v>
      </c>
      <c r="B21" s="4"/>
      <c r="C21" s="132">
        <v>5000</v>
      </c>
      <c r="D21" s="248">
        <v>0</v>
      </c>
    </row>
    <row r="22" spans="1:4" ht="18.95" customHeight="1" thickBot="1">
      <c r="A22" s="6" t="s">
        <v>10</v>
      </c>
      <c r="B22" s="6"/>
      <c r="C22" s="84">
        <f>SUM(C12:C21)</f>
        <v>13407000</v>
      </c>
      <c r="D22" s="84">
        <f>SUM(D12:D21)</f>
        <v>14180260.770000001</v>
      </c>
    </row>
    <row r="23" spans="1:4" ht="18.95" customHeight="1" thickTop="1">
      <c r="A23" s="7" t="s">
        <v>21</v>
      </c>
      <c r="B23" s="4"/>
      <c r="C23" s="131"/>
      <c r="D23" s="81"/>
    </row>
    <row r="24" spans="1:4" ht="18.95" customHeight="1">
      <c r="A24" s="7" t="s">
        <v>22</v>
      </c>
      <c r="B24" s="4"/>
      <c r="C24" s="85"/>
      <c r="D24" s="85"/>
    </row>
    <row r="25" spans="1:4" ht="18.95" customHeight="1">
      <c r="A25" s="4" t="s">
        <v>24</v>
      </c>
      <c r="B25" s="4"/>
      <c r="C25" s="85">
        <v>500</v>
      </c>
      <c r="D25" s="244">
        <v>60</v>
      </c>
    </row>
    <row r="26" spans="1:4" ht="18.95" customHeight="1">
      <c r="A26" s="4" t="s">
        <v>25</v>
      </c>
      <c r="B26" s="4"/>
      <c r="C26" s="85">
        <v>500</v>
      </c>
      <c r="D26" s="244">
        <v>300</v>
      </c>
    </row>
    <row r="27" spans="1:4" ht="18.95" customHeight="1">
      <c r="A27" s="4" t="s">
        <v>26</v>
      </c>
      <c r="B27" s="4"/>
      <c r="C27" s="85">
        <v>500</v>
      </c>
      <c r="D27" s="244"/>
    </row>
    <row r="28" spans="1:4" ht="18.95" customHeight="1">
      <c r="A28" s="4" t="s">
        <v>27</v>
      </c>
      <c r="B28" s="4"/>
      <c r="C28" s="85">
        <v>500</v>
      </c>
      <c r="D28" s="244">
        <v>0</v>
      </c>
    </row>
    <row r="29" spans="1:4" ht="18.95" customHeight="1">
      <c r="A29" s="4" t="s">
        <v>28</v>
      </c>
      <c r="B29" s="4"/>
      <c r="C29" s="85">
        <v>46000</v>
      </c>
      <c r="D29" s="244">
        <v>135317</v>
      </c>
    </row>
    <row r="30" spans="1:4" ht="18.95" customHeight="1">
      <c r="A30" s="4" t="s">
        <v>29</v>
      </c>
      <c r="B30" s="4"/>
      <c r="C30" s="85">
        <v>0</v>
      </c>
      <c r="D30" s="244"/>
    </row>
    <row r="31" spans="1:4" ht="18.95" customHeight="1">
      <c r="A31" s="8" t="s">
        <v>30</v>
      </c>
      <c r="B31" s="4"/>
      <c r="C31" s="86">
        <v>0</v>
      </c>
      <c r="D31" s="244"/>
    </row>
    <row r="32" spans="1:4" ht="18.95" customHeight="1">
      <c r="A32" s="8" t="s">
        <v>31</v>
      </c>
      <c r="B32" s="4"/>
      <c r="C32" s="86">
        <v>500</v>
      </c>
      <c r="D32" s="244">
        <f>300+100</f>
        <v>400</v>
      </c>
    </row>
    <row r="33" spans="1:4" ht="18.95" customHeight="1">
      <c r="A33" s="8" t="s">
        <v>300</v>
      </c>
      <c r="B33" s="8"/>
      <c r="C33" s="86">
        <v>0</v>
      </c>
      <c r="D33" s="244">
        <v>0</v>
      </c>
    </row>
    <row r="34" spans="1:4" ht="18.95" customHeight="1">
      <c r="A34" s="8" t="s">
        <v>32</v>
      </c>
      <c r="B34" s="8"/>
      <c r="C34" s="86">
        <v>1000</v>
      </c>
      <c r="D34" s="244">
        <v>600</v>
      </c>
    </row>
    <row r="35" spans="1:4" ht="18.95" customHeight="1">
      <c r="A35" s="8" t="s">
        <v>33</v>
      </c>
      <c r="B35" s="8"/>
      <c r="C35" s="86">
        <v>500</v>
      </c>
      <c r="D35" s="244">
        <f>26398.5+100</f>
        <v>26498.5</v>
      </c>
    </row>
    <row r="36" spans="1:4" ht="18.95" customHeight="1" thickBot="1">
      <c r="A36" s="9" t="s">
        <v>10</v>
      </c>
      <c r="B36" s="9"/>
      <c r="C36" s="87">
        <f>SUM(C25:C35)</f>
        <v>50000</v>
      </c>
      <c r="D36" s="87">
        <f>SUM(D25:D35)</f>
        <v>163175.5</v>
      </c>
    </row>
    <row r="37" spans="1:4" s="10" customFormat="1" ht="18.95" customHeight="1" thickTop="1">
      <c r="A37" s="217"/>
      <c r="B37" s="217"/>
      <c r="C37" s="144"/>
      <c r="D37" s="88"/>
    </row>
    <row r="38" spans="1:4" s="10" customFormat="1" ht="18.95" customHeight="1">
      <c r="A38" s="217"/>
      <c r="B38" s="217"/>
      <c r="C38" s="144"/>
      <c r="D38" s="88"/>
    </row>
    <row r="39" spans="1:4" s="10" customFormat="1" ht="18.95" customHeight="1">
      <c r="A39" s="217"/>
      <c r="B39" s="217"/>
      <c r="C39" s="144"/>
      <c r="D39" s="88"/>
    </row>
    <row r="40" spans="1:4" s="10" customFormat="1" ht="18.95" customHeight="1">
      <c r="A40" s="217"/>
      <c r="B40" s="217"/>
      <c r="C40" s="144"/>
      <c r="D40" s="88"/>
    </row>
    <row r="41" spans="1:4" s="10" customFormat="1" ht="18.95" customHeight="1">
      <c r="A41" s="217"/>
      <c r="B41" s="217"/>
      <c r="C41" s="144"/>
      <c r="D41" s="88"/>
    </row>
    <row r="42" spans="1:4" ht="18.75" customHeight="1">
      <c r="A42" s="251">
        <v>2</v>
      </c>
      <c r="B42" s="251"/>
      <c r="C42" s="251"/>
      <c r="D42" s="251"/>
    </row>
    <row r="43" spans="1:4" ht="18.75" customHeight="1">
      <c r="A43" s="253" t="s">
        <v>2</v>
      </c>
      <c r="B43" s="253" t="s">
        <v>3</v>
      </c>
      <c r="C43" s="255" t="s">
        <v>4</v>
      </c>
      <c r="D43" s="257" t="s">
        <v>5</v>
      </c>
    </row>
    <row r="44" spans="1:4" ht="18.75" customHeight="1">
      <c r="A44" s="254"/>
      <c r="B44" s="254"/>
      <c r="C44" s="256"/>
      <c r="D44" s="258"/>
    </row>
    <row r="45" spans="1:4" ht="18.75" customHeight="1">
      <c r="A45" s="11" t="s">
        <v>34</v>
      </c>
      <c r="B45" s="8"/>
      <c r="C45" s="132"/>
      <c r="D45" s="77"/>
    </row>
    <row r="46" spans="1:4" ht="18.75" customHeight="1">
      <c r="A46" s="4" t="s">
        <v>35</v>
      </c>
      <c r="B46" s="8"/>
      <c r="C46" s="132">
        <v>120000</v>
      </c>
      <c r="D46" s="245">
        <f>51766.75+42528.9</f>
        <v>94295.65</v>
      </c>
    </row>
    <row r="47" spans="1:4" ht="18.75" customHeight="1" thickBot="1">
      <c r="A47" s="6" t="s">
        <v>10</v>
      </c>
      <c r="B47" s="6"/>
      <c r="C47" s="87">
        <f>SUM(C46)</f>
        <v>120000</v>
      </c>
      <c r="D47" s="80">
        <f>SUM(D46)</f>
        <v>94295.65</v>
      </c>
    </row>
    <row r="48" spans="1:4" ht="18.75" customHeight="1" thickTop="1">
      <c r="A48" s="7" t="s">
        <v>36</v>
      </c>
      <c r="B48" s="4"/>
      <c r="C48" s="131"/>
      <c r="D48" s="81"/>
    </row>
    <row r="49" spans="1:4" ht="18.75" customHeight="1">
      <c r="A49" s="4" t="s">
        <v>37</v>
      </c>
      <c r="B49" s="4"/>
      <c r="C49" s="159">
        <v>435000</v>
      </c>
      <c r="D49" s="245">
        <f>522019+47238</f>
        <v>569257</v>
      </c>
    </row>
    <row r="50" spans="1:4" ht="18.75" customHeight="1">
      <c r="A50" s="4" t="s">
        <v>38</v>
      </c>
      <c r="B50" s="4"/>
      <c r="C50" s="132">
        <v>15000</v>
      </c>
      <c r="D50" s="245">
        <f>20800+1950</f>
        <v>22750</v>
      </c>
    </row>
    <row r="51" spans="1:4" ht="18.75" customHeight="1" thickBot="1">
      <c r="A51" s="6" t="s">
        <v>10</v>
      </c>
      <c r="B51" s="6"/>
      <c r="C51" s="87">
        <f>SUM(C49:C50)</f>
        <v>450000</v>
      </c>
      <c r="D51" s="80">
        <f>SUM(D49:D50)</f>
        <v>592007</v>
      </c>
    </row>
    <row r="52" spans="1:4" ht="18.75" customHeight="1" thickTop="1">
      <c r="A52" s="7" t="s">
        <v>39</v>
      </c>
      <c r="B52" s="4"/>
      <c r="C52" s="131"/>
      <c r="D52" s="90"/>
    </row>
    <row r="53" spans="1:4" ht="18.75" customHeight="1">
      <c r="A53" s="4" t="s">
        <v>40</v>
      </c>
      <c r="B53" s="4"/>
      <c r="C53" s="82">
        <v>80000</v>
      </c>
      <c r="D53" s="246">
        <f>134300+32400</f>
        <v>166700</v>
      </c>
    </row>
    <row r="54" spans="1:4" ht="18.75" customHeight="1">
      <c r="A54" s="4" t="s">
        <v>41</v>
      </c>
      <c r="B54" s="4"/>
      <c r="C54" s="85">
        <v>0</v>
      </c>
      <c r="D54" s="91">
        <v>0</v>
      </c>
    </row>
    <row r="55" spans="1:4" ht="18.75" customHeight="1">
      <c r="A55" s="4" t="s">
        <v>42</v>
      </c>
      <c r="B55" s="4"/>
      <c r="C55" s="121">
        <v>70000</v>
      </c>
      <c r="D55" s="247">
        <v>0</v>
      </c>
    </row>
    <row r="56" spans="1:4" ht="18.75" customHeight="1" thickBot="1">
      <c r="A56" s="6" t="s">
        <v>10</v>
      </c>
      <c r="B56" s="6"/>
      <c r="C56" s="87">
        <f>SUM(C53:C55)</f>
        <v>150000</v>
      </c>
      <c r="D56" s="87">
        <f>SUM(D53:D55)</f>
        <v>166700</v>
      </c>
    </row>
    <row r="57" spans="1:4" ht="18.75" customHeight="1" thickTop="1">
      <c r="A57" s="11" t="s">
        <v>43</v>
      </c>
      <c r="B57" s="6"/>
      <c r="C57" s="160"/>
      <c r="D57" s="93"/>
    </row>
    <row r="58" spans="1:4" ht="18.75" customHeight="1">
      <c r="A58" s="12" t="s">
        <v>44</v>
      </c>
      <c r="B58" s="6"/>
      <c r="C58" s="85">
        <v>3000</v>
      </c>
      <c r="D58" s="226">
        <v>0</v>
      </c>
    </row>
    <row r="59" spans="1:4" ht="18.75" customHeight="1">
      <c r="A59" s="12" t="s">
        <v>45</v>
      </c>
      <c r="B59" s="6"/>
      <c r="C59" s="86">
        <v>0</v>
      </c>
      <c r="D59" s="231">
        <v>0</v>
      </c>
    </row>
    <row r="60" spans="1:4" ht="18.75" customHeight="1" thickBot="1">
      <c r="A60" s="6" t="s">
        <v>10</v>
      </c>
      <c r="B60" s="6"/>
      <c r="C60" s="87">
        <f>SUM(C58:C59)</f>
        <v>3000</v>
      </c>
      <c r="D60" s="80">
        <f>SUM(D58:D59)</f>
        <v>0</v>
      </c>
    </row>
    <row r="61" spans="1:4" ht="18.75" customHeight="1" thickTop="1">
      <c r="A61" s="7" t="s">
        <v>46</v>
      </c>
      <c r="B61" s="4"/>
      <c r="C61" s="131"/>
      <c r="D61" s="81"/>
    </row>
    <row r="62" spans="1:4" ht="18.75" customHeight="1">
      <c r="A62" s="7" t="s">
        <v>47</v>
      </c>
      <c r="B62" s="4"/>
      <c r="C62" s="119"/>
      <c r="D62" s="82"/>
    </row>
    <row r="63" spans="1:4" ht="18.75" customHeight="1">
      <c r="A63" s="4" t="s">
        <v>48</v>
      </c>
      <c r="B63" s="4"/>
      <c r="C63" s="161">
        <v>6700000</v>
      </c>
      <c r="D63" s="95">
        <v>5562695</v>
      </c>
    </row>
    <row r="64" spans="1:4" ht="18.75" customHeight="1">
      <c r="A64" s="4" t="s">
        <v>49</v>
      </c>
      <c r="B64" s="6"/>
      <c r="C64" s="162">
        <v>0</v>
      </c>
      <c r="D64" s="95">
        <v>0</v>
      </c>
    </row>
    <row r="65" spans="1:5" ht="18.75" customHeight="1" thickBot="1">
      <c r="A65" s="13" t="s">
        <v>50</v>
      </c>
      <c r="B65" s="13"/>
      <c r="C65" s="84">
        <f>SUM(C63:C64)</f>
        <v>6700000</v>
      </c>
      <c r="D65" s="80">
        <f>SUM(D63:D64)</f>
        <v>5562695</v>
      </c>
    </row>
    <row r="66" spans="1:5" ht="18.75" customHeight="1" thickTop="1" thickBot="1">
      <c r="A66" s="14" t="s">
        <v>51</v>
      </c>
      <c r="B66" s="8"/>
      <c r="C66" s="96">
        <f>C10+C22+C36+C47+C51+C56+C60+C65</f>
        <v>21000000</v>
      </c>
      <c r="D66" s="96">
        <f>D10+D22+D36+D47+D51+D56+D60+D65</f>
        <v>20907755.420000002</v>
      </c>
    </row>
    <row r="67" spans="1:5" ht="18.75" customHeight="1" thickTop="1">
      <c r="A67" s="15" t="s">
        <v>52</v>
      </c>
      <c r="B67" s="3"/>
      <c r="C67" s="131"/>
      <c r="D67" s="81"/>
    </row>
    <row r="68" spans="1:5" ht="18.75" customHeight="1">
      <c r="A68" s="12" t="s">
        <v>361</v>
      </c>
      <c r="B68" s="4"/>
      <c r="C68" s="119">
        <v>0</v>
      </c>
      <c r="D68" s="249">
        <v>6903500</v>
      </c>
    </row>
    <row r="69" spans="1:5" ht="18.75" customHeight="1">
      <c r="A69" s="4" t="s">
        <v>360</v>
      </c>
      <c r="B69" s="4"/>
      <c r="C69" s="119">
        <v>0</v>
      </c>
      <c r="D69" s="249">
        <f>1896800+25600</f>
        <v>1922400</v>
      </c>
    </row>
    <row r="70" spans="1:5" ht="18.75" customHeight="1">
      <c r="A70" s="4" t="s">
        <v>359</v>
      </c>
      <c r="B70" s="4"/>
      <c r="C70" s="119">
        <v>0</v>
      </c>
      <c r="D70" s="249">
        <f>803480+97760</f>
        <v>901240</v>
      </c>
    </row>
    <row r="71" spans="1:5" ht="18.75" customHeight="1">
      <c r="A71" s="4" t="s">
        <v>310</v>
      </c>
      <c r="B71" s="4"/>
      <c r="C71" s="119">
        <v>0</v>
      </c>
      <c r="D71" s="249">
        <v>1012300</v>
      </c>
    </row>
    <row r="72" spans="1:5" ht="18.75" customHeight="1">
      <c r="A72" s="4" t="s">
        <v>57</v>
      </c>
      <c r="B72" s="4"/>
      <c r="C72" s="119">
        <v>0</v>
      </c>
      <c r="D72" s="250">
        <v>98600</v>
      </c>
    </row>
    <row r="73" spans="1:5" ht="18.75" customHeight="1">
      <c r="A73" s="4" t="s">
        <v>58</v>
      </c>
      <c r="B73" s="4"/>
      <c r="C73" s="119">
        <v>0</v>
      </c>
      <c r="D73" s="249">
        <v>7717</v>
      </c>
    </row>
    <row r="74" spans="1:5" s="64" customFormat="1" ht="18.75" customHeight="1">
      <c r="A74" s="44" t="s">
        <v>309</v>
      </c>
      <c r="B74" s="24"/>
      <c r="C74" s="131">
        <v>0</v>
      </c>
      <c r="D74" s="249">
        <v>26000</v>
      </c>
      <c r="E74" s="10"/>
    </row>
    <row r="75" spans="1:5" s="49" customFormat="1" ht="18.75" customHeight="1">
      <c r="A75" s="12" t="s">
        <v>357</v>
      </c>
      <c r="B75" s="4"/>
      <c r="C75" s="119">
        <v>0</v>
      </c>
      <c r="D75" s="249">
        <v>0</v>
      </c>
      <c r="E75" s="10"/>
    </row>
    <row r="76" spans="1:5" s="49" customFormat="1" ht="18.75" customHeight="1">
      <c r="A76" s="12" t="s">
        <v>358</v>
      </c>
      <c r="B76" s="4"/>
      <c r="C76" s="132">
        <v>0</v>
      </c>
      <c r="D76" s="95">
        <v>1620000</v>
      </c>
      <c r="E76" s="10"/>
    </row>
    <row r="77" spans="1:5" s="49" customFormat="1" ht="18.75" customHeight="1" thickBot="1">
      <c r="A77" s="13" t="s">
        <v>59</v>
      </c>
      <c r="B77" s="8"/>
      <c r="C77" s="108">
        <f>SUM(C68:C76)</f>
        <v>0</v>
      </c>
      <c r="D77" s="80">
        <f>SUM(D68:D76)</f>
        <v>12491757</v>
      </c>
      <c r="E77" s="10"/>
    </row>
    <row r="78" spans="1:5" ht="18.75" customHeight="1" thickTop="1" thickBot="1">
      <c r="A78" s="9" t="s">
        <v>60</v>
      </c>
      <c r="B78" s="73"/>
      <c r="C78" s="175">
        <f>C66+C77</f>
        <v>21000000</v>
      </c>
      <c r="D78" s="175">
        <f>D66+D77</f>
        <v>33399512.420000002</v>
      </c>
    </row>
    <row r="79" spans="1:5" ht="18.75" customHeight="1" thickTop="1">
      <c r="A79" s="217"/>
      <c r="B79" s="10"/>
      <c r="C79" s="190"/>
      <c r="D79" s="190"/>
    </row>
    <row r="80" spans="1:5" ht="18.95" customHeight="1">
      <c r="A80" s="217"/>
      <c r="B80" s="10"/>
      <c r="C80" s="190"/>
      <c r="D80" s="190"/>
    </row>
    <row r="81" spans="1:4" ht="18.95" customHeight="1">
      <c r="A81" s="252" t="s">
        <v>374</v>
      </c>
      <c r="B81" s="252"/>
      <c r="C81" s="252"/>
      <c r="D81" s="252"/>
    </row>
    <row r="82" spans="1:4" ht="18.95" customHeight="1">
      <c r="A82" s="259" t="s">
        <v>323</v>
      </c>
      <c r="B82" s="259"/>
      <c r="C82" s="259"/>
      <c r="D82" s="259"/>
    </row>
    <row r="83" spans="1:4" ht="18.95" customHeight="1">
      <c r="A83" s="225"/>
      <c r="B83" s="10"/>
      <c r="C83" s="167"/>
      <c r="D83" s="167"/>
    </row>
    <row r="84" spans="1:4" ht="18.95" customHeight="1">
      <c r="A84" s="251">
        <v>3</v>
      </c>
      <c r="B84" s="251"/>
      <c r="C84" s="251"/>
      <c r="D84" s="251"/>
    </row>
    <row r="85" spans="1:4" ht="18.95" customHeight="1">
      <c r="A85" s="265" t="s">
        <v>2</v>
      </c>
      <c r="B85" s="265" t="s">
        <v>3</v>
      </c>
      <c r="C85" s="263" t="s">
        <v>4</v>
      </c>
      <c r="D85" s="263" t="s">
        <v>61</v>
      </c>
    </row>
    <row r="86" spans="1:4" ht="18.95" customHeight="1">
      <c r="A86" s="265"/>
      <c r="B86" s="265"/>
      <c r="C86" s="263"/>
      <c r="D86" s="263"/>
    </row>
    <row r="87" spans="1:4" ht="18.95" customHeight="1">
      <c r="A87" s="7" t="s">
        <v>62</v>
      </c>
      <c r="B87" s="4"/>
      <c r="C87" s="119"/>
      <c r="D87" s="82"/>
    </row>
    <row r="88" spans="1:4" ht="18.95" customHeight="1">
      <c r="A88" s="7" t="s">
        <v>63</v>
      </c>
      <c r="B88" s="4"/>
      <c r="C88" s="119"/>
      <c r="D88" s="82"/>
    </row>
    <row r="89" spans="1:4" ht="18.95" customHeight="1">
      <c r="A89" s="7" t="s">
        <v>64</v>
      </c>
      <c r="B89" s="4"/>
      <c r="C89" s="119"/>
      <c r="D89" s="82"/>
    </row>
    <row r="90" spans="1:4" ht="18.95" customHeight="1">
      <c r="A90" s="7" t="s">
        <v>65</v>
      </c>
      <c r="B90" s="4"/>
      <c r="C90" s="119"/>
      <c r="D90" s="82"/>
    </row>
    <row r="91" spans="1:4" ht="18.95" customHeight="1">
      <c r="A91" s="7" t="s">
        <v>66</v>
      </c>
      <c r="B91" s="4"/>
      <c r="C91" s="119"/>
      <c r="D91" s="82"/>
    </row>
    <row r="92" spans="1:4" ht="18.95" customHeight="1">
      <c r="A92" s="4" t="s">
        <v>67</v>
      </c>
      <c r="B92" s="4"/>
      <c r="C92" s="119">
        <f>514080-20000-20000-12620</f>
        <v>461460</v>
      </c>
      <c r="D92" s="82">
        <v>379440</v>
      </c>
    </row>
    <row r="93" spans="1:4" ht="18.95" customHeight="1">
      <c r="A93" s="4" t="s">
        <v>68</v>
      </c>
      <c r="B93" s="4"/>
      <c r="C93" s="119">
        <v>42120</v>
      </c>
      <c r="D93" s="82">
        <v>31560</v>
      </c>
    </row>
    <row r="94" spans="1:4" ht="18.95" customHeight="1">
      <c r="A94" s="4" t="s">
        <v>69</v>
      </c>
      <c r="B94" s="4"/>
      <c r="C94" s="119">
        <v>42120</v>
      </c>
      <c r="D94" s="82">
        <v>31560</v>
      </c>
    </row>
    <row r="95" spans="1:4" ht="18.95" customHeight="1">
      <c r="A95" s="4" t="s">
        <v>70</v>
      </c>
      <c r="B95" s="4"/>
      <c r="C95" s="132">
        <v>86400</v>
      </c>
      <c r="D95" s="82">
        <v>86400</v>
      </c>
    </row>
    <row r="96" spans="1:4" ht="18.95" customHeight="1">
      <c r="A96" s="4" t="s">
        <v>71</v>
      </c>
      <c r="B96" s="4"/>
      <c r="C96" s="132">
        <v>1800000</v>
      </c>
      <c r="D96" s="82">
        <v>1780024</v>
      </c>
    </row>
    <row r="97" spans="1:5" ht="18.95" customHeight="1" thickBot="1">
      <c r="A97" s="6" t="s">
        <v>50</v>
      </c>
      <c r="B97" s="4"/>
      <c r="C97" s="99">
        <f>SUM(C92:C96)</f>
        <v>2432100</v>
      </c>
      <c r="D97" s="99">
        <f>SUM(D92:D96)</f>
        <v>2308984</v>
      </c>
    </row>
    <row r="98" spans="1:5" ht="18.95" customHeight="1" thickTop="1">
      <c r="A98" s="7" t="s">
        <v>72</v>
      </c>
      <c r="B98" s="4"/>
      <c r="C98" s="131"/>
      <c r="D98" s="81"/>
    </row>
    <row r="99" spans="1:5" ht="18.95" customHeight="1">
      <c r="A99" s="4" t="s">
        <v>127</v>
      </c>
      <c r="B99" s="4"/>
      <c r="C99" s="159">
        <v>2017680</v>
      </c>
      <c r="D99" s="82">
        <v>1952573</v>
      </c>
    </row>
    <row r="100" spans="1:5" ht="18.95" customHeight="1">
      <c r="A100" s="12" t="s">
        <v>74</v>
      </c>
      <c r="B100" s="17"/>
      <c r="C100" s="226">
        <f>151200+3100</f>
        <v>154300</v>
      </c>
      <c r="D100" s="81">
        <v>154202</v>
      </c>
    </row>
    <row r="101" spans="1:5" ht="18.95" customHeight="1">
      <c r="A101" s="12" t="s">
        <v>356</v>
      </c>
      <c r="B101" s="4"/>
      <c r="C101" s="227">
        <f>72840+12600</f>
        <v>85440</v>
      </c>
      <c r="D101" s="89">
        <v>85439</v>
      </c>
    </row>
    <row r="102" spans="1:5" ht="18.95" customHeight="1">
      <c r="A102" s="4" t="s">
        <v>23</v>
      </c>
      <c r="B102" s="4"/>
      <c r="C102" s="132"/>
      <c r="D102" s="79"/>
    </row>
    <row r="103" spans="1:5" ht="18.95" customHeight="1" thickBot="1">
      <c r="A103" s="6" t="s">
        <v>10</v>
      </c>
      <c r="B103" s="4"/>
      <c r="C103" s="99">
        <f>SUM(C99:C102)</f>
        <v>2257420</v>
      </c>
      <c r="D103" s="99">
        <f>SUM(D99:D102)</f>
        <v>2192214</v>
      </c>
      <c r="E103" s="228"/>
    </row>
    <row r="104" spans="1:5" ht="18.95" customHeight="1" thickTop="1">
      <c r="A104" s="11" t="s">
        <v>76</v>
      </c>
      <c r="B104" s="6"/>
      <c r="C104" s="120"/>
      <c r="D104" s="100"/>
    </row>
    <row r="105" spans="1:5" ht="18.95" customHeight="1">
      <c r="A105" s="4" t="s">
        <v>77</v>
      </c>
      <c r="B105" s="4"/>
      <c r="C105" s="227">
        <f>252360+5500</f>
        <v>257860</v>
      </c>
      <c r="D105" s="81">
        <v>257750</v>
      </c>
    </row>
    <row r="106" spans="1:5" ht="18.95" customHeight="1">
      <c r="A106" s="12" t="s">
        <v>78</v>
      </c>
      <c r="B106" s="6"/>
      <c r="C106" s="86">
        <v>27060</v>
      </c>
      <c r="D106" s="81">
        <v>21670</v>
      </c>
    </row>
    <row r="107" spans="1:5" ht="18.95" customHeight="1" thickBot="1">
      <c r="A107" s="6" t="s">
        <v>10</v>
      </c>
      <c r="B107" s="4"/>
      <c r="C107" s="99">
        <f>SUM(C105:C106)</f>
        <v>284920</v>
      </c>
      <c r="D107" s="99">
        <f>SUM(D105:D106)</f>
        <v>279420</v>
      </c>
    </row>
    <row r="108" spans="1:5" ht="18.95" customHeight="1" thickTop="1">
      <c r="A108" s="7" t="s">
        <v>79</v>
      </c>
      <c r="B108" s="4"/>
      <c r="C108" s="131"/>
      <c r="D108" s="81"/>
    </row>
    <row r="109" spans="1:5" ht="18.95" customHeight="1">
      <c r="A109" s="7" t="s">
        <v>80</v>
      </c>
      <c r="B109" s="4"/>
      <c r="C109" s="119"/>
      <c r="D109" s="82"/>
    </row>
    <row r="110" spans="1:5" ht="18.95" customHeight="1">
      <c r="A110" s="7" t="s">
        <v>81</v>
      </c>
      <c r="B110" s="4"/>
      <c r="C110" s="119"/>
      <c r="D110" s="82"/>
    </row>
    <row r="111" spans="1:5" ht="18.95" customHeight="1">
      <c r="A111" s="4" t="s">
        <v>82</v>
      </c>
      <c r="B111" s="4"/>
      <c r="C111" s="229">
        <f>135000-123350</f>
        <v>11650</v>
      </c>
      <c r="D111" s="82">
        <v>11650</v>
      </c>
    </row>
    <row r="112" spans="1:5" ht="18.95" customHeight="1">
      <c r="A112" s="4" t="s">
        <v>83</v>
      </c>
      <c r="B112" s="4"/>
      <c r="C112" s="119">
        <v>30000</v>
      </c>
      <c r="D112" s="82">
        <v>24900</v>
      </c>
    </row>
    <row r="113" spans="1:7" ht="18.95" customHeight="1">
      <c r="A113" s="4" t="s">
        <v>84</v>
      </c>
      <c r="B113" s="4"/>
      <c r="C113" s="119">
        <v>10000</v>
      </c>
      <c r="D113" s="82">
        <v>0</v>
      </c>
    </row>
    <row r="114" spans="1:7" ht="18.95" customHeight="1">
      <c r="A114" s="4" t="s">
        <v>85</v>
      </c>
      <c r="B114" s="4"/>
      <c r="C114" s="230">
        <f>171000+23000</f>
        <v>194000</v>
      </c>
      <c r="D114" s="82">
        <v>193935</v>
      </c>
      <c r="G114" s="10"/>
    </row>
    <row r="115" spans="1:7" ht="18.95" customHeight="1">
      <c r="A115" s="8" t="s">
        <v>86</v>
      </c>
      <c r="B115" s="8"/>
      <c r="C115" s="132">
        <v>27140</v>
      </c>
      <c r="D115" s="82">
        <v>21454</v>
      </c>
    </row>
    <row r="116" spans="1:7" ht="18.95" customHeight="1" thickBot="1">
      <c r="A116" s="9" t="s">
        <v>10</v>
      </c>
      <c r="B116" s="9"/>
      <c r="C116" s="84">
        <f>SUM(C111:C115)</f>
        <v>272790</v>
      </c>
      <c r="D116" s="84">
        <f>SUM(D111:D115)</f>
        <v>251939</v>
      </c>
    </row>
    <row r="117" spans="1:7" s="10" customFormat="1" ht="18.95" customHeight="1" thickTop="1">
      <c r="A117" s="217"/>
      <c r="B117" s="217"/>
      <c r="C117" s="163"/>
      <c r="D117" s="88"/>
    </row>
    <row r="118" spans="1:7" s="10" customFormat="1" ht="18.95" customHeight="1">
      <c r="A118" s="217"/>
      <c r="B118" s="217"/>
      <c r="C118" s="163"/>
      <c r="D118" s="88"/>
    </row>
    <row r="119" spans="1:7" s="10" customFormat="1" ht="18.95" customHeight="1">
      <c r="A119" s="217"/>
      <c r="B119" s="217"/>
      <c r="C119" s="163"/>
      <c r="D119" s="88"/>
    </row>
    <row r="120" spans="1:7" s="10" customFormat="1" ht="18.95" customHeight="1">
      <c r="A120" s="217"/>
      <c r="B120" s="217"/>
      <c r="C120" s="163"/>
      <c r="D120" s="88"/>
    </row>
    <row r="121" spans="1:7" s="10" customFormat="1" ht="18.95" customHeight="1">
      <c r="A121" s="217"/>
      <c r="B121" s="217"/>
      <c r="C121" s="163"/>
      <c r="D121" s="88"/>
    </row>
    <row r="122" spans="1:7" s="10" customFormat="1" ht="18.95" customHeight="1">
      <c r="A122" s="217"/>
      <c r="B122" s="217"/>
      <c r="C122" s="163"/>
      <c r="D122" s="88"/>
    </row>
    <row r="123" spans="1:7" s="10" customFormat="1" ht="18.95" customHeight="1">
      <c r="A123" s="217"/>
      <c r="B123" s="217"/>
      <c r="C123" s="163"/>
      <c r="D123" s="88"/>
    </row>
    <row r="124" spans="1:7" s="10" customFormat="1" ht="18.95" customHeight="1">
      <c r="A124" s="217"/>
      <c r="B124" s="217"/>
      <c r="C124" s="163"/>
      <c r="D124" s="88"/>
    </row>
    <row r="125" spans="1:7" s="10" customFormat="1" ht="18.95" customHeight="1">
      <c r="A125" s="251">
        <v>4</v>
      </c>
      <c r="B125" s="251"/>
      <c r="C125" s="251"/>
      <c r="D125" s="251"/>
    </row>
    <row r="126" spans="1:7" ht="18.95" customHeight="1">
      <c r="A126" s="253" t="s">
        <v>2</v>
      </c>
      <c r="B126" s="253" t="s">
        <v>3</v>
      </c>
      <c r="C126" s="255" t="s">
        <v>4</v>
      </c>
      <c r="D126" s="257" t="s">
        <v>61</v>
      </c>
    </row>
    <row r="127" spans="1:7" ht="18.95" customHeight="1">
      <c r="A127" s="254"/>
      <c r="B127" s="254"/>
      <c r="C127" s="256"/>
      <c r="D127" s="258"/>
    </row>
    <row r="128" spans="1:7" ht="18.95" customHeight="1">
      <c r="A128" s="18" t="s">
        <v>87</v>
      </c>
      <c r="B128" s="15"/>
      <c r="C128" s="164"/>
      <c r="D128" s="77"/>
    </row>
    <row r="129" spans="1:4" ht="18.95" customHeight="1">
      <c r="A129" s="4" t="s">
        <v>133</v>
      </c>
      <c r="B129" s="4"/>
      <c r="C129" s="229">
        <f>100000+30000</f>
        <v>130000</v>
      </c>
      <c r="D129" s="82">
        <v>102430</v>
      </c>
    </row>
    <row r="130" spans="1:4" ht="18.95" customHeight="1">
      <c r="A130" s="4" t="s">
        <v>362</v>
      </c>
      <c r="B130" s="4"/>
      <c r="C130" s="119"/>
      <c r="D130" s="82"/>
    </row>
    <row r="131" spans="1:4" ht="18.95" customHeight="1">
      <c r="A131" s="4" t="s">
        <v>90</v>
      </c>
      <c r="B131" s="4"/>
      <c r="C131" s="229">
        <f>40000+10000</f>
        <v>50000</v>
      </c>
      <c r="D131" s="82">
        <v>35100</v>
      </c>
    </row>
    <row r="132" spans="1:4" ht="18.95" customHeight="1">
      <c r="A132" s="4" t="s">
        <v>91</v>
      </c>
      <c r="B132" s="4"/>
      <c r="C132" s="85">
        <v>30000</v>
      </c>
      <c r="D132" s="82">
        <v>20500</v>
      </c>
    </row>
    <row r="133" spans="1:4" ht="18.95" customHeight="1">
      <c r="A133" s="19" t="s">
        <v>92</v>
      </c>
      <c r="B133" s="4"/>
      <c r="C133" s="165"/>
      <c r="D133" s="82"/>
    </row>
    <row r="134" spans="1:4" ht="18.95" customHeight="1">
      <c r="A134" s="4" t="s">
        <v>93</v>
      </c>
      <c r="B134" s="20"/>
      <c r="C134" s="119">
        <v>80000</v>
      </c>
      <c r="D134" s="82">
        <v>68400</v>
      </c>
    </row>
    <row r="135" spans="1:4" ht="18.95" customHeight="1">
      <c r="A135" s="4" t="s">
        <v>94</v>
      </c>
      <c r="B135" s="4"/>
      <c r="C135" s="226">
        <f>100000+10000</f>
        <v>110000</v>
      </c>
      <c r="D135" s="82">
        <v>89556</v>
      </c>
    </row>
    <row r="136" spans="1:4" ht="18.95" customHeight="1">
      <c r="A136" s="4" t="s">
        <v>95</v>
      </c>
      <c r="B136" s="4"/>
      <c r="C136" s="85">
        <v>100000</v>
      </c>
      <c r="D136" s="82">
        <v>0</v>
      </c>
    </row>
    <row r="137" spans="1:4" ht="18.95" customHeight="1">
      <c r="A137" s="4" t="s">
        <v>96</v>
      </c>
      <c r="B137" s="4"/>
      <c r="C137" s="85">
        <v>3000</v>
      </c>
      <c r="D137" s="82">
        <v>1500</v>
      </c>
    </row>
    <row r="138" spans="1:4" ht="18.95" customHeight="1">
      <c r="A138" s="4" t="s">
        <v>325</v>
      </c>
      <c r="B138" s="4"/>
      <c r="C138" s="86">
        <v>100000</v>
      </c>
      <c r="D138" s="82">
        <v>0</v>
      </c>
    </row>
    <row r="139" spans="1:4" ht="18.95" customHeight="1">
      <c r="A139" s="4" t="s">
        <v>326</v>
      </c>
      <c r="B139" s="4"/>
      <c r="C139" s="86">
        <v>20000</v>
      </c>
      <c r="D139" s="82">
        <v>0</v>
      </c>
    </row>
    <row r="140" spans="1:4" ht="18.95" customHeight="1">
      <c r="A140" s="4" t="s">
        <v>98</v>
      </c>
      <c r="B140" s="4"/>
      <c r="C140" s="86">
        <f>40000-25000</f>
        <v>15000</v>
      </c>
      <c r="D140" s="82">
        <v>0</v>
      </c>
    </row>
    <row r="141" spans="1:4" ht="18.95" customHeight="1" thickBot="1">
      <c r="A141" s="6" t="s">
        <v>10</v>
      </c>
      <c r="B141" s="4"/>
      <c r="C141" s="87">
        <f>SUM(C129:C140)</f>
        <v>638000</v>
      </c>
      <c r="D141" s="87">
        <f>SUM(D129:D140)</f>
        <v>317486</v>
      </c>
    </row>
    <row r="142" spans="1:4" ht="18.95" customHeight="1" thickTop="1">
      <c r="A142" s="7" t="s">
        <v>99</v>
      </c>
      <c r="B142" s="4"/>
      <c r="C142" s="106"/>
      <c r="D142" s="81"/>
    </row>
    <row r="143" spans="1:4" ht="18.95" customHeight="1">
      <c r="A143" s="4" t="s">
        <v>363</v>
      </c>
      <c r="B143" s="4"/>
      <c r="C143" s="226">
        <f>70000+3000+4850</f>
        <v>77850</v>
      </c>
      <c r="D143" s="82">
        <v>68700</v>
      </c>
    </row>
    <row r="144" spans="1:4" ht="18.95" customHeight="1">
      <c r="A144" s="4" t="s">
        <v>364</v>
      </c>
      <c r="B144" s="4"/>
      <c r="C144" s="86">
        <v>5000</v>
      </c>
      <c r="D144" s="82">
        <v>0</v>
      </c>
    </row>
    <row r="145" spans="1:6" ht="18.95" customHeight="1">
      <c r="A145" s="4" t="s">
        <v>365</v>
      </c>
      <c r="B145" s="4"/>
      <c r="C145" s="132">
        <v>30000</v>
      </c>
      <c r="D145" s="82">
        <v>16360</v>
      </c>
    </row>
    <row r="146" spans="1:6" ht="18.95" customHeight="1">
      <c r="A146" s="4" t="s">
        <v>366</v>
      </c>
      <c r="B146" s="4"/>
      <c r="C146" s="119">
        <v>20000</v>
      </c>
      <c r="D146" s="82">
        <v>0</v>
      </c>
    </row>
    <row r="147" spans="1:6" ht="18.95" customHeight="1">
      <c r="A147" s="4" t="s">
        <v>367</v>
      </c>
      <c r="B147" s="4"/>
      <c r="C147" s="119">
        <v>50000</v>
      </c>
      <c r="D147" s="82">
        <v>0</v>
      </c>
    </row>
    <row r="148" spans="1:6" ht="18.95" customHeight="1">
      <c r="A148" s="4" t="s">
        <v>368</v>
      </c>
      <c r="B148" s="4"/>
      <c r="C148" s="119">
        <v>5000</v>
      </c>
      <c r="D148" s="82">
        <v>0</v>
      </c>
    </row>
    <row r="149" spans="1:6" ht="18.95" customHeight="1">
      <c r="A149" s="4" t="s">
        <v>106</v>
      </c>
      <c r="B149" s="4"/>
      <c r="C149" s="119">
        <f>30000+20000</f>
        <v>50000</v>
      </c>
      <c r="D149" s="82">
        <v>49165</v>
      </c>
    </row>
    <row r="150" spans="1:6" ht="18.95" customHeight="1" thickBot="1">
      <c r="A150" s="6" t="s">
        <v>10</v>
      </c>
      <c r="B150" s="4"/>
      <c r="C150" s="99">
        <f>SUM(C143:C149)</f>
        <v>237850</v>
      </c>
      <c r="D150" s="99">
        <f t="shared" ref="D150" si="0">SUM(D143:D149)</f>
        <v>134225</v>
      </c>
    </row>
    <row r="151" spans="1:6" ht="18.95" customHeight="1" thickTop="1">
      <c r="A151" s="11" t="s">
        <v>107</v>
      </c>
      <c r="B151" s="6"/>
      <c r="C151" s="119"/>
      <c r="D151" s="82"/>
    </row>
    <row r="152" spans="1:6" ht="18.95" customHeight="1">
      <c r="A152" s="4" t="s">
        <v>108</v>
      </c>
      <c r="B152" s="4"/>
      <c r="C152" s="119">
        <v>120000</v>
      </c>
      <c r="D152" s="82">
        <v>103067.78</v>
      </c>
      <c r="F152" s="10"/>
    </row>
    <row r="153" spans="1:6" ht="18.95" customHeight="1">
      <c r="A153" s="4" t="s">
        <v>109</v>
      </c>
      <c r="B153" s="4"/>
      <c r="C153" s="119">
        <v>10000</v>
      </c>
      <c r="D153" s="82">
        <v>7708.82</v>
      </c>
    </row>
    <row r="154" spans="1:6" ht="18.95" customHeight="1">
      <c r="A154" s="4" t="s">
        <v>110</v>
      </c>
      <c r="B154" s="4"/>
      <c r="C154" s="119">
        <v>20000</v>
      </c>
      <c r="D154" s="82">
        <v>11284</v>
      </c>
    </row>
    <row r="155" spans="1:6" ht="18.95" customHeight="1">
      <c r="A155" s="4" t="s">
        <v>111</v>
      </c>
      <c r="B155" s="4"/>
      <c r="C155" s="132">
        <v>115000</v>
      </c>
      <c r="D155" s="82">
        <v>110926.9</v>
      </c>
    </row>
    <row r="156" spans="1:6" ht="18.95" customHeight="1" thickBot="1">
      <c r="A156" s="21" t="s">
        <v>10</v>
      </c>
      <c r="B156" s="22"/>
      <c r="C156" s="103">
        <f>SUM(C152:C155)</f>
        <v>265000</v>
      </c>
      <c r="D156" s="103">
        <f>SUM(D152:D155)</f>
        <v>232987.5</v>
      </c>
    </row>
    <row r="157" spans="1:6" ht="18.95" customHeight="1" thickTop="1">
      <c r="A157" s="217"/>
      <c r="B157" s="10"/>
      <c r="C157" s="166"/>
      <c r="D157" s="88"/>
    </row>
    <row r="158" spans="1:6" ht="18.95" customHeight="1">
      <c r="A158" s="217"/>
      <c r="B158" s="10"/>
      <c r="C158" s="166"/>
      <c r="D158" s="88"/>
    </row>
    <row r="159" spans="1:6" ht="18.95" customHeight="1">
      <c r="A159" s="217"/>
      <c r="B159" s="10"/>
      <c r="C159" s="166"/>
      <c r="D159" s="88"/>
    </row>
    <row r="160" spans="1:6" ht="18.95" customHeight="1">
      <c r="A160" s="217"/>
      <c r="B160" s="10"/>
      <c r="C160" s="166"/>
      <c r="D160" s="88"/>
    </row>
    <row r="161" spans="1:4" ht="18.95" customHeight="1">
      <c r="A161" s="217"/>
      <c r="B161" s="10"/>
      <c r="C161" s="166"/>
      <c r="D161" s="88"/>
    </row>
    <row r="162" spans="1:4" ht="18.95" customHeight="1">
      <c r="A162" s="217"/>
      <c r="B162" s="10"/>
      <c r="C162" s="166"/>
      <c r="D162" s="88"/>
    </row>
    <row r="163" spans="1:4" ht="18.95" customHeight="1">
      <c r="A163" s="217"/>
      <c r="B163" s="217"/>
      <c r="C163" s="144"/>
      <c r="D163" s="88"/>
    </row>
    <row r="164" spans="1:4" ht="18.95" customHeight="1">
      <c r="A164" s="217"/>
      <c r="B164" s="217"/>
      <c r="C164" s="144"/>
      <c r="D164" s="88"/>
    </row>
    <row r="165" spans="1:4" ht="18.95" customHeight="1">
      <c r="A165" s="217"/>
      <c r="B165" s="217"/>
      <c r="C165" s="144"/>
      <c r="D165" s="88"/>
    </row>
    <row r="166" spans="1:4" ht="18.95" customHeight="1">
      <c r="A166" s="251">
        <v>5</v>
      </c>
      <c r="B166" s="251"/>
      <c r="C166" s="251"/>
      <c r="D166" s="251"/>
    </row>
    <row r="167" spans="1:4" ht="18.95" customHeight="1">
      <c r="A167" s="253" t="s">
        <v>2</v>
      </c>
      <c r="B167" s="253" t="s">
        <v>3</v>
      </c>
      <c r="C167" s="255" t="s">
        <v>4</v>
      </c>
      <c r="D167" s="257" t="s">
        <v>61</v>
      </c>
    </row>
    <row r="168" spans="1:4" ht="18.95" customHeight="1">
      <c r="A168" s="254"/>
      <c r="B168" s="254"/>
      <c r="C168" s="256"/>
      <c r="D168" s="258"/>
    </row>
    <row r="169" spans="1:4" ht="18.95" customHeight="1">
      <c r="A169" s="7" t="s">
        <v>112</v>
      </c>
      <c r="B169" s="4"/>
      <c r="C169" s="131"/>
      <c r="D169" s="81"/>
    </row>
    <row r="170" spans="1:4" ht="18.95" customHeight="1">
      <c r="A170" s="4" t="s">
        <v>260</v>
      </c>
      <c r="B170" s="4"/>
      <c r="C170" s="131">
        <v>15000</v>
      </c>
      <c r="D170" s="81">
        <v>13000</v>
      </c>
    </row>
    <row r="171" spans="1:4" ht="18.95" customHeight="1">
      <c r="A171" s="4" t="s">
        <v>261</v>
      </c>
      <c r="B171" s="4"/>
      <c r="C171" s="119"/>
      <c r="D171" s="82"/>
    </row>
    <row r="172" spans="1:4" ht="18.95" customHeight="1">
      <c r="A172" s="4" t="s">
        <v>355</v>
      </c>
      <c r="B172" s="4"/>
      <c r="C172" s="119">
        <v>7600</v>
      </c>
      <c r="D172" s="104">
        <v>7600</v>
      </c>
    </row>
    <row r="173" spans="1:4" ht="18.95" customHeight="1">
      <c r="A173" s="4" t="s">
        <v>292</v>
      </c>
      <c r="B173" s="4"/>
      <c r="C173" s="159">
        <f>25000+20000</f>
        <v>45000</v>
      </c>
      <c r="D173" s="104">
        <v>26700</v>
      </c>
    </row>
    <row r="174" spans="1:4" ht="18.95" customHeight="1" thickBot="1">
      <c r="A174" s="11"/>
      <c r="B174" s="4"/>
      <c r="C174" s="99">
        <f>SUM(C170:C173)</f>
        <v>67600</v>
      </c>
      <c r="D174" s="99">
        <f>SUM(D170:D173)</f>
        <v>47300</v>
      </c>
    </row>
    <row r="175" spans="1:4" ht="18.95" customHeight="1" thickTop="1">
      <c r="A175" s="7" t="s">
        <v>113</v>
      </c>
      <c r="B175" s="4"/>
      <c r="C175" s="131"/>
      <c r="D175" s="106"/>
    </row>
    <row r="176" spans="1:4" ht="18.95" customHeight="1">
      <c r="A176" s="4" t="s">
        <v>114</v>
      </c>
      <c r="B176" s="4"/>
      <c r="C176" s="132">
        <v>20000</v>
      </c>
      <c r="D176" s="86">
        <v>0</v>
      </c>
    </row>
    <row r="177" spans="1:6" ht="18.95" customHeight="1" thickBot="1">
      <c r="A177" s="6" t="s">
        <v>10</v>
      </c>
      <c r="B177" s="6"/>
      <c r="C177" s="87">
        <f>SUM(C176)</f>
        <v>20000</v>
      </c>
      <c r="D177" s="87">
        <f>SUM(D176)</f>
        <v>0</v>
      </c>
    </row>
    <row r="178" spans="1:6" ht="18.95" customHeight="1" thickTop="1">
      <c r="A178" s="23" t="s">
        <v>115</v>
      </c>
      <c r="B178" s="24"/>
      <c r="C178" s="131"/>
      <c r="D178" s="106"/>
    </row>
    <row r="179" spans="1:6" ht="18.95" customHeight="1">
      <c r="A179" s="7" t="s">
        <v>116</v>
      </c>
      <c r="B179" s="4"/>
      <c r="C179" s="119"/>
      <c r="D179" s="85"/>
    </row>
    <row r="180" spans="1:6" ht="18.95" customHeight="1">
      <c r="A180" s="4" t="s">
        <v>117</v>
      </c>
      <c r="B180" s="4"/>
      <c r="C180" s="119">
        <v>15000</v>
      </c>
      <c r="D180" s="85">
        <v>15000</v>
      </c>
    </row>
    <row r="181" spans="1:6" ht="18.95" customHeight="1">
      <c r="A181" s="7" t="s">
        <v>118</v>
      </c>
      <c r="B181" s="4"/>
      <c r="D181" s="85"/>
    </row>
    <row r="182" spans="1:6" ht="18.95" customHeight="1">
      <c r="A182" s="4" t="s">
        <v>317</v>
      </c>
      <c r="B182" s="8"/>
      <c r="C182" s="132">
        <v>5000</v>
      </c>
      <c r="D182" s="85">
        <v>5000</v>
      </c>
    </row>
    <row r="183" spans="1:6" ht="18.95" customHeight="1">
      <c r="A183" s="16" t="s">
        <v>318</v>
      </c>
      <c r="B183" s="13"/>
      <c r="C183" s="86">
        <v>5000</v>
      </c>
      <c r="D183" s="85">
        <v>5000</v>
      </c>
    </row>
    <row r="184" spans="1:6" ht="18.95" customHeight="1">
      <c r="A184" s="16" t="s">
        <v>316</v>
      </c>
      <c r="B184" s="13"/>
      <c r="C184" s="86">
        <v>3000</v>
      </c>
      <c r="D184" s="85">
        <v>3000</v>
      </c>
    </row>
    <row r="185" spans="1:6" ht="18.95" customHeight="1" thickBot="1">
      <c r="A185" s="13" t="s">
        <v>10</v>
      </c>
      <c r="B185" s="13"/>
      <c r="C185" s="87">
        <f>SUM(C180:C184)</f>
        <v>28000</v>
      </c>
      <c r="D185" s="87">
        <f>SUM(D180:D184)</f>
        <v>28000</v>
      </c>
    </row>
    <row r="186" spans="1:6" ht="18.95" customHeight="1" thickTop="1" thickBot="1">
      <c r="A186" s="25" t="s">
        <v>119</v>
      </c>
      <c r="B186" s="25"/>
      <c r="C186" s="107">
        <f>C185+C177+C174+C156+C150+C141+C116+C107+C103+C97</f>
        <v>6503680</v>
      </c>
      <c r="D186" s="107">
        <f>D185+D177+D174+D156+D150+D141+D116+D107+D103+D97</f>
        <v>5792555.5</v>
      </c>
      <c r="F186" s="26"/>
    </row>
    <row r="187" spans="1:6" ht="18.95" customHeight="1" thickTop="1">
      <c r="A187" s="23" t="s">
        <v>120</v>
      </c>
      <c r="B187" s="24"/>
      <c r="C187" s="131"/>
      <c r="D187" s="81"/>
    </row>
    <row r="188" spans="1:6" ht="18.95" customHeight="1">
      <c r="A188" s="7" t="s">
        <v>121</v>
      </c>
      <c r="B188" s="4"/>
      <c r="C188" s="119"/>
      <c r="D188" s="82"/>
      <c r="F188" s="10"/>
    </row>
    <row r="189" spans="1:6" ht="18.95" customHeight="1">
      <c r="A189" s="4" t="s">
        <v>122</v>
      </c>
      <c r="B189" s="4"/>
      <c r="C189" s="132">
        <v>25000</v>
      </c>
      <c r="D189" s="79">
        <v>0</v>
      </c>
    </row>
    <row r="190" spans="1:6" ht="18.95" customHeight="1" thickBot="1">
      <c r="A190" s="6" t="s">
        <v>10</v>
      </c>
      <c r="B190" s="4"/>
      <c r="C190" s="108">
        <f t="shared" ref="C190:D191" si="1">SUM(C189)</f>
        <v>25000</v>
      </c>
      <c r="D190" s="108">
        <v>0</v>
      </c>
    </row>
    <row r="191" spans="1:6" s="28" customFormat="1" ht="18.95" customHeight="1" thickTop="1" thickBot="1">
      <c r="A191" s="25" t="s">
        <v>123</v>
      </c>
      <c r="B191" s="27"/>
      <c r="C191" s="109">
        <f t="shared" si="1"/>
        <v>25000</v>
      </c>
      <c r="D191" s="109">
        <f t="shared" si="1"/>
        <v>0</v>
      </c>
      <c r="E191" s="32"/>
    </row>
    <row r="192" spans="1:6" ht="18.95" customHeight="1" thickTop="1">
      <c r="A192" s="7" t="s">
        <v>124</v>
      </c>
      <c r="B192" s="4"/>
      <c r="C192" s="131"/>
      <c r="D192" s="81"/>
    </row>
    <row r="193" spans="1:4" ht="18.95" customHeight="1">
      <c r="A193" s="7" t="s">
        <v>125</v>
      </c>
      <c r="B193" s="4"/>
      <c r="C193" s="119"/>
      <c r="D193" s="82"/>
    </row>
    <row r="194" spans="1:4" ht="18.95" customHeight="1">
      <c r="A194" s="7" t="s">
        <v>126</v>
      </c>
      <c r="B194" s="4"/>
      <c r="C194" s="119"/>
      <c r="D194" s="82">
        <v>0</v>
      </c>
    </row>
    <row r="195" spans="1:4" ht="18.95" customHeight="1">
      <c r="A195" s="4" t="s">
        <v>127</v>
      </c>
      <c r="B195" s="4"/>
      <c r="C195" s="232">
        <f>714840+118000</f>
        <v>832840</v>
      </c>
      <c r="D195" s="82">
        <v>831893</v>
      </c>
    </row>
    <row r="196" spans="1:4" ht="18.95" customHeight="1">
      <c r="A196" s="4" t="s">
        <v>74</v>
      </c>
      <c r="B196" s="4"/>
      <c r="C196" s="230">
        <f>42000-25000</f>
        <v>17000</v>
      </c>
      <c r="D196" s="79">
        <v>14000</v>
      </c>
    </row>
    <row r="197" spans="1:4" ht="18.95" customHeight="1" thickBot="1">
      <c r="A197" s="29" t="s">
        <v>10</v>
      </c>
      <c r="B197" s="22"/>
      <c r="C197" s="99">
        <f>SUM(C195:C196)</f>
        <v>849840</v>
      </c>
      <c r="D197" s="99">
        <f t="shared" ref="D197" si="2">SUM(D195:D196)</f>
        <v>845893</v>
      </c>
    </row>
    <row r="198" spans="1:4" ht="18.95" customHeight="1" thickTop="1">
      <c r="A198" s="10"/>
      <c r="B198" s="10"/>
      <c r="C198" s="167"/>
      <c r="D198" s="110"/>
    </row>
    <row r="199" spans="1:4" ht="18.95" customHeight="1">
      <c r="A199" s="10"/>
      <c r="B199" s="10"/>
      <c r="C199" s="167"/>
      <c r="D199" s="110"/>
    </row>
    <row r="200" spans="1:4" ht="18.95" customHeight="1">
      <c r="A200" s="10"/>
      <c r="B200" s="10"/>
      <c r="C200" s="167"/>
      <c r="D200" s="110"/>
    </row>
    <row r="201" spans="1:4" ht="18.95" customHeight="1">
      <c r="A201" s="10"/>
      <c r="B201" s="10"/>
      <c r="C201" s="167"/>
      <c r="D201" s="110"/>
    </row>
    <row r="202" spans="1:4" ht="18.95" customHeight="1">
      <c r="A202" s="10"/>
      <c r="B202" s="10"/>
      <c r="C202" s="167"/>
      <c r="D202" s="110"/>
    </row>
    <row r="203" spans="1:4" ht="18.95" customHeight="1">
      <c r="A203" s="10"/>
      <c r="B203" s="10"/>
      <c r="C203" s="167"/>
      <c r="D203" s="110"/>
    </row>
    <row r="204" spans="1:4" ht="18.95" customHeight="1">
      <c r="A204" s="10"/>
      <c r="B204" s="10"/>
      <c r="C204" s="167"/>
      <c r="D204" s="110"/>
    </row>
    <row r="205" spans="1:4" ht="18.95" customHeight="1">
      <c r="A205" s="10"/>
      <c r="B205" s="10"/>
      <c r="C205" s="167"/>
      <c r="D205" s="110"/>
    </row>
    <row r="206" spans="1:4" ht="18.95" customHeight="1">
      <c r="A206" s="10"/>
      <c r="B206" s="10"/>
      <c r="C206" s="167"/>
      <c r="D206" s="110"/>
    </row>
    <row r="207" spans="1:4" ht="18.95" customHeight="1">
      <c r="A207" s="251">
        <v>6</v>
      </c>
      <c r="B207" s="251"/>
      <c r="C207" s="251"/>
      <c r="D207" s="251"/>
    </row>
    <row r="208" spans="1:4" ht="18.95" customHeight="1">
      <c r="A208" s="253" t="s">
        <v>2</v>
      </c>
      <c r="B208" s="253" t="s">
        <v>3</v>
      </c>
      <c r="C208" s="255" t="s">
        <v>4</v>
      </c>
      <c r="D208" s="257" t="s">
        <v>61</v>
      </c>
    </row>
    <row r="209" spans="1:5" ht="18.95" customHeight="1">
      <c r="A209" s="254"/>
      <c r="B209" s="254"/>
      <c r="C209" s="256"/>
      <c r="D209" s="258"/>
    </row>
    <row r="210" spans="1:5" ht="18.95" customHeight="1">
      <c r="A210" s="7" t="s">
        <v>129</v>
      </c>
      <c r="B210" s="8"/>
      <c r="C210" s="131"/>
      <c r="D210" s="81"/>
    </row>
    <row r="211" spans="1:5" ht="18.95" customHeight="1">
      <c r="A211" s="4" t="s">
        <v>77</v>
      </c>
      <c r="B211" s="8"/>
      <c r="C211" s="229">
        <f>256080+88000</f>
        <v>344080</v>
      </c>
      <c r="D211" s="82">
        <v>343500</v>
      </c>
    </row>
    <row r="212" spans="1:5" ht="18.95" customHeight="1">
      <c r="A212" s="4" t="s">
        <v>78</v>
      </c>
      <c r="B212" s="8"/>
      <c r="C212" s="230">
        <f>44700+7500</f>
        <v>52200</v>
      </c>
      <c r="D212" s="79">
        <v>52025</v>
      </c>
    </row>
    <row r="213" spans="1:5" ht="18.95" customHeight="1" thickBot="1">
      <c r="A213" s="6" t="s">
        <v>10</v>
      </c>
      <c r="B213" s="8"/>
      <c r="C213" s="99">
        <f>SUM(C211:C212)</f>
        <v>396280</v>
      </c>
      <c r="D213" s="99">
        <f t="shared" ref="D213" si="3">SUM(D211:D212)</f>
        <v>395525</v>
      </c>
    </row>
    <row r="214" spans="1:5" ht="18.95" customHeight="1" thickTop="1">
      <c r="A214" s="7" t="s">
        <v>79</v>
      </c>
      <c r="B214" s="8"/>
      <c r="C214" s="131"/>
      <c r="D214" s="81"/>
    </row>
    <row r="215" spans="1:5" ht="18.95" customHeight="1">
      <c r="A215" s="7" t="s">
        <v>80</v>
      </c>
      <c r="B215" s="8"/>
      <c r="C215" s="131"/>
      <c r="D215" s="81"/>
    </row>
    <row r="216" spans="1:5" ht="18.95" customHeight="1">
      <c r="A216" s="7" t="s">
        <v>81</v>
      </c>
      <c r="B216" s="13"/>
      <c r="C216" s="119"/>
      <c r="D216" s="82"/>
    </row>
    <row r="217" spans="1:5" ht="18.95" customHeight="1">
      <c r="A217" s="4" t="s">
        <v>82</v>
      </c>
      <c r="B217" s="4"/>
      <c r="C217" s="119">
        <v>60000</v>
      </c>
      <c r="D217" s="85">
        <v>17500</v>
      </c>
    </row>
    <row r="218" spans="1:5" ht="18.95" customHeight="1">
      <c r="A218" s="4" t="s">
        <v>130</v>
      </c>
      <c r="B218" s="4"/>
      <c r="C218" s="229">
        <f>5000-5000</f>
        <v>0</v>
      </c>
      <c r="D218" s="85">
        <v>0</v>
      </c>
    </row>
    <row r="219" spans="1:5" ht="18.95" customHeight="1">
      <c r="A219" s="4" t="s">
        <v>131</v>
      </c>
      <c r="B219" s="6"/>
      <c r="C219" s="229">
        <f>100800+10800</f>
        <v>111600</v>
      </c>
      <c r="D219" s="85">
        <v>111600</v>
      </c>
    </row>
    <row r="220" spans="1:5" ht="18.95" customHeight="1">
      <c r="A220" s="4" t="s">
        <v>132</v>
      </c>
      <c r="B220" s="4"/>
      <c r="C220" s="132">
        <v>12040</v>
      </c>
      <c r="D220" s="85">
        <v>10650</v>
      </c>
      <c r="E220" s="224"/>
    </row>
    <row r="221" spans="1:5" ht="18.95" customHeight="1" thickBot="1">
      <c r="A221" s="13" t="s">
        <v>10</v>
      </c>
      <c r="B221" s="4"/>
      <c r="C221" s="99">
        <f>SUM(C217:C220)</f>
        <v>183640</v>
      </c>
      <c r="D221" s="99">
        <f t="shared" ref="D221" si="4">SUM(D217:D220)</f>
        <v>139750</v>
      </c>
      <c r="E221" s="224"/>
    </row>
    <row r="222" spans="1:5" ht="18.95" customHeight="1" thickTop="1">
      <c r="A222" s="8" t="s">
        <v>23</v>
      </c>
      <c r="B222" s="6"/>
      <c r="C222" s="159" t="s">
        <v>23</v>
      </c>
      <c r="D222" s="112"/>
    </row>
    <row r="223" spans="1:5" ht="18.95" customHeight="1">
      <c r="A223" s="7" t="s">
        <v>87</v>
      </c>
      <c r="B223" s="6"/>
      <c r="C223" s="119" t="s">
        <v>23</v>
      </c>
      <c r="D223" s="113"/>
    </row>
    <row r="224" spans="1:5" ht="18.95" customHeight="1">
      <c r="A224" s="4" t="s">
        <v>133</v>
      </c>
      <c r="B224" s="4"/>
      <c r="C224" s="132">
        <v>10000</v>
      </c>
      <c r="D224" s="86">
        <v>5850</v>
      </c>
      <c r="E224" s="32"/>
    </row>
    <row r="225" spans="1:5" ht="18.95" customHeight="1">
      <c r="A225" s="12" t="s">
        <v>134</v>
      </c>
      <c r="B225" s="4"/>
      <c r="C225" s="115"/>
      <c r="D225" s="85"/>
      <c r="E225" s="46"/>
    </row>
    <row r="226" spans="1:5" ht="18.95" customHeight="1">
      <c r="A226" s="31" t="s">
        <v>135</v>
      </c>
      <c r="B226" s="4"/>
      <c r="C226" s="235">
        <f>40000-15000</f>
        <v>25000</v>
      </c>
      <c r="D226" s="114">
        <v>14500</v>
      </c>
    </row>
    <row r="227" spans="1:5" ht="18.95" customHeight="1">
      <c r="A227" s="4" t="s">
        <v>136</v>
      </c>
      <c r="B227" s="4"/>
      <c r="C227" s="111">
        <v>30000</v>
      </c>
      <c r="D227" s="111">
        <v>11472</v>
      </c>
      <c r="E227" s="32"/>
    </row>
    <row r="228" spans="1:5" ht="18.95" customHeight="1">
      <c r="A228" s="16" t="s">
        <v>327</v>
      </c>
      <c r="B228" s="13"/>
      <c r="C228" s="111">
        <v>100000</v>
      </c>
      <c r="D228" s="86">
        <v>0</v>
      </c>
      <c r="E228" s="32"/>
    </row>
    <row r="229" spans="1:5" ht="18.95" customHeight="1">
      <c r="A229" s="16" t="s">
        <v>328</v>
      </c>
      <c r="B229" s="13"/>
      <c r="C229" s="236">
        <f>30000-9400</f>
        <v>20600</v>
      </c>
      <c r="D229" s="86">
        <v>20600</v>
      </c>
      <c r="E229" s="32"/>
    </row>
    <row r="230" spans="1:5" ht="18.95" customHeight="1">
      <c r="A230" s="4" t="s">
        <v>138</v>
      </c>
      <c r="B230" s="7"/>
      <c r="C230" s="230">
        <f>20000-10000</f>
        <v>10000</v>
      </c>
      <c r="D230" s="86">
        <v>0</v>
      </c>
      <c r="E230" s="32"/>
    </row>
    <row r="231" spans="1:5" ht="18.95" customHeight="1" thickBot="1">
      <c r="A231" s="6" t="s">
        <v>10</v>
      </c>
      <c r="B231" s="7"/>
      <c r="C231" s="99">
        <f>SUM(C224:C230)</f>
        <v>195600</v>
      </c>
      <c r="D231" s="99">
        <f t="shared" ref="D231" si="5">SUM(D224:D230)</f>
        <v>52422</v>
      </c>
      <c r="E231" s="32"/>
    </row>
    <row r="232" spans="1:5" ht="18.95" customHeight="1" thickTop="1">
      <c r="A232" s="33" t="s">
        <v>99</v>
      </c>
      <c r="B232" s="24"/>
      <c r="C232" s="100"/>
      <c r="D232" s="81"/>
      <c r="E232" s="32"/>
    </row>
    <row r="233" spans="1:5" ht="18.95" customHeight="1">
      <c r="A233" s="4" t="s">
        <v>100</v>
      </c>
      <c r="B233" s="4"/>
      <c r="C233" s="119">
        <v>40000</v>
      </c>
      <c r="D233" s="82">
        <v>38765</v>
      </c>
      <c r="E233" s="32"/>
    </row>
    <row r="234" spans="1:5" ht="18.95" customHeight="1">
      <c r="A234" s="4" t="s">
        <v>139</v>
      </c>
      <c r="B234" s="4"/>
      <c r="C234" s="132">
        <f>30000+10000</f>
        <v>40000</v>
      </c>
      <c r="D234" s="79">
        <v>39705.050000000003</v>
      </c>
      <c r="E234" s="32"/>
    </row>
    <row r="235" spans="1:5" ht="18.95" customHeight="1" thickBot="1">
      <c r="A235" s="6" t="s">
        <v>10</v>
      </c>
      <c r="B235" s="4"/>
      <c r="C235" s="87">
        <f>SUM(C233:C234)</f>
        <v>80000</v>
      </c>
      <c r="D235" s="87">
        <f t="shared" ref="D235" si="6">SUM(D233:D234)</f>
        <v>78470.05</v>
      </c>
      <c r="E235" s="32"/>
    </row>
    <row r="236" spans="1:5" ht="18.95" customHeight="1" thickTop="1">
      <c r="A236" s="23" t="s">
        <v>140</v>
      </c>
      <c r="B236" s="24"/>
      <c r="C236" s="81"/>
      <c r="D236" s="81"/>
    </row>
    <row r="237" spans="1:5" ht="18.95" customHeight="1">
      <c r="A237" s="7" t="s">
        <v>112</v>
      </c>
      <c r="B237" s="4"/>
      <c r="C237" s="82"/>
      <c r="D237" s="82"/>
    </row>
    <row r="238" spans="1:5" ht="18.95" customHeight="1">
      <c r="A238" s="7" t="s">
        <v>140</v>
      </c>
      <c r="B238" s="4"/>
      <c r="C238" s="81"/>
      <c r="D238" s="81"/>
    </row>
    <row r="239" spans="1:5" ht="18.95" customHeight="1">
      <c r="A239" s="7" t="s">
        <v>112</v>
      </c>
      <c r="B239" s="4"/>
      <c r="C239" s="82"/>
      <c r="D239" s="82"/>
    </row>
    <row r="240" spans="1:5" ht="18.95" customHeight="1">
      <c r="A240" s="4" t="s">
        <v>141</v>
      </c>
      <c r="B240" s="6"/>
      <c r="C240" s="79"/>
      <c r="D240" s="79"/>
    </row>
    <row r="241" spans="1:6" ht="18.95" customHeight="1">
      <c r="A241" s="12" t="s">
        <v>267</v>
      </c>
      <c r="B241" s="4"/>
      <c r="C241" s="213">
        <v>36000</v>
      </c>
      <c r="D241" s="85">
        <v>23400</v>
      </c>
    </row>
    <row r="242" spans="1:6" ht="18.95" customHeight="1">
      <c r="A242" s="12" t="s">
        <v>264</v>
      </c>
      <c r="B242" s="8"/>
      <c r="C242" s="116"/>
      <c r="D242" s="116"/>
    </row>
    <row r="243" spans="1:6" ht="18.95" customHeight="1">
      <c r="A243" s="12" t="s">
        <v>265</v>
      </c>
      <c r="B243" s="8"/>
      <c r="C243" s="116">
        <v>23000</v>
      </c>
      <c r="D243" s="116">
        <v>23000</v>
      </c>
      <c r="F243" s="10"/>
    </row>
    <row r="244" spans="1:6" ht="18.95" customHeight="1">
      <c r="A244" s="12" t="s">
        <v>266</v>
      </c>
      <c r="B244" s="4"/>
      <c r="C244" s="171">
        <v>7600</v>
      </c>
      <c r="D244" s="117">
        <v>7600</v>
      </c>
    </row>
    <row r="245" spans="1:6" ht="18.95" customHeight="1" thickBot="1">
      <c r="A245" s="6" t="s">
        <v>10</v>
      </c>
      <c r="B245" s="4"/>
      <c r="C245" s="84">
        <f>SUM(C241:C244)</f>
        <v>66600</v>
      </c>
      <c r="D245" s="84">
        <f t="shared" ref="D245" si="7">SUM(D241:D244)</f>
        <v>54000</v>
      </c>
    </row>
    <row r="246" spans="1:6" s="36" customFormat="1" ht="18.95" customHeight="1" thickTop="1" thickBot="1">
      <c r="A246" s="34" t="s">
        <v>142</v>
      </c>
      <c r="B246" s="35"/>
      <c r="C246" s="107">
        <f>C197+C213+C221+C231+C235+C245</f>
        <v>1771960</v>
      </c>
      <c r="D246" s="107">
        <f>D197+D213+D221+D231+D235+D245</f>
        <v>1566060.05</v>
      </c>
      <c r="E246" s="51"/>
    </row>
    <row r="247" spans="1:6" s="37" customFormat="1" ht="18.95" customHeight="1" thickTop="1" thickBot="1">
      <c r="A247" s="47" t="s">
        <v>143</v>
      </c>
      <c r="B247" s="48"/>
      <c r="C247" s="118">
        <f>C186+C191+C246</f>
        <v>8300640</v>
      </c>
      <c r="D247" s="118">
        <f>D186+D191+D246</f>
        <v>7358615.5499999998</v>
      </c>
      <c r="E247" s="58"/>
    </row>
    <row r="248" spans="1:6" ht="18.95" customHeight="1" thickTop="1">
      <c r="A248" s="251">
        <v>7</v>
      </c>
      <c r="B248" s="251"/>
      <c r="C248" s="251"/>
      <c r="D248" s="251"/>
    </row>
    <row r="249" spans="1:6" ht="18.95" customHeight="1">
      <c r="A249" s="253" t="s">
        <v>2</v>
      </c>
      <c r="B249" s="253" t="s">
        <v>3</v>
      </c>
      <c r="C249" s="255" t="s">
        <v>4</v>
      </c>
      <c r="D249" s="257" t="s">
        <v>61</v>
      </c>
    </row>
    <row r="250" spans="1:6" ht="18.95" customHeight="1">
      <c r="A250" s="254"/>
      <c r="B250" s="254"/>
      <c r="C250" s="256"/>
      <c r="D250" s="258"/>
    </row>
    <row r="251" spans="1:6" ht="18.95" customHeight="1">
      <c r="A251" s="38" t="s">
        <v>144</v>
      </c>
      <c r="B251" s="8"/>
      <c r="C251" s="172"/>
      <c r="D251" s="100"/>
    </row>
    <row r="252" spans="1:6" ht="18.95" customHeight="1">
      <c r="A252" s="7" t="s">
        <v>145</v>
      </c>
      <c r="B252" s="4"/>
      <c r="C252" s="173"/>
      <c r="D252" s="89"/>
    </row>
    <row r="253" spans="1:6" ht="18.95" customHeight="1">
      <c r="A253" s="7" t="s">
        <v>79</v>
      </c>
      <c r="B253" s="52"/>
      <c r="C253" s="174"/>
      <c r="D253" s="119"/>
    </row>
    <row r="254" spans="1:6" ht="18.95" customHeight="1">
      <c r="A254" s="11" t="s">
        <v>87</v>
      </c>
      <c r="B254" s="4"/>
      <c r="C254" s="120"/>
      <c r="D254" s="120"/>
    </row>
    <row r="255" spans="1:6" ht="18.95" customHeight="1">
      <c r="A255" s="4" t="s">
        <v>133</v>
      </c>
      <c r="B255" s="6"/>
      <c r="C255" s="131">
        <v>3000</v>
      </c>
      <c r="D255" s="106">
        <v>0</v>
      </c>
    </row>
    <row r="256" spans="1:6" ht="18.95" customHeight="1">
      <c r="A256" s="4" t="s">
        <v>146</v>
      </c>
      <c r="B256" s="6"/>
      <c r="C256" s="159"/>
      <c r="D256" s="121"/>
    </row>
    <row r="257" spans="1:5" ht="18.95" customHeight="1">
      <c r="A257" s="4" t="s">
        <v>354</v>
      </c>
      <c r="B257" s="4"/>
      <c r="C257" s="132">
        <v>100000</v>
      </c>
      <c r="D257" s="86">
        <v>0</v>
      </c>
    </row>
    <row r="258" spans="1:5" ht="18.95" customHeight="1" thickBot="1">
      <c r="A258" s="13" t="s">
        <v>10</v>
      </c>
      <c r="B258" s="8"/>
      <c r="C258" s="99">
        <f>SUM(C255:C257)</f>
        <v>103000</v>
      </c>
      <c r="D258" s="99">
        <f t="shared" ref="D258" si="8">SUM(D255:D257)</f>
        <v>0</v>
      </c>
    </row>
    <row r="259" spans="1:5" s="64" customFormat="1" ht="18.95" customHeight="1" thickTop="1">
      <c r="A259" s="11" t="s">
        <v>140</v>
      </c>
      <c r="B259" s="4"/>
      <c r="C259" s="172"/>
      <c r="D259" s="106"/>
    </row>
    <row r="260" spans="1:5" s="10" customFormat="1" ht="18.95" customHeight="1">
      <c r="A260" s="74" t="s">
        <v>112</v>
      </c>
      <c r="B260" s="4"/>
      <c r="C260" s="187"/>
      <c r="D260" s="85"/>
    </row>
    <row r="261" spans="1:5" ht="18.95" customHeight="1" thickBot="1">
      <c r="A261" s="72" t="s">
        <v>353</v>
      </c>
      <c r="B261" s="68"/>
      <c r="C261" s="175">
        <v>60000</v>
      </c>
      <c r="D261" s="122">
        <v>0</v>
      </c>
    </row>
    <row r="262" spans="1:5" ht="18.95" customHeight="1" thickTop="1" thickBot="1">
      <c r="A262" s="13" t="s">
        <v>10</v>
      </c>
      <c r="B262" s="8"/>
      <c r="C262" s="123">
        <f>SUM(C261)</f>
        <v>60000</v>
      </c>
      <c r="D262" s="123">
        <f t="shared" ref="D262" si="9">SUM(D261)</f>
        <v>0</v>
      </c>
    </row>
    <row r="263" spans="1:5" s="36" customFormat="1" ht="18.95" customHeight="1" thickTop="1" thickBot="1">
      <c r="A263" s="34" t="s">
        <v>147</v>
      </c>
      <c r="B263" s="35"/>
      <c r="C263" s="109">
        <f>C258+C262</f>
        <v>163000</v>
      </c>
      <c r="D263" s="109">
        <f t="shared" ref="D263" si="10">D258+D262</f>
        <v>0</v>
      </c>
      <c r="E263" s="51"/>
    </row>
    <row r="264" spans="1:5" s="37" customFormat="1" ht="18.95" customHeight="1" thickTop="1" thickBot="1">
      <c r="A264" s="39" t="s">
        <v>148</v>
      </c>
      <c r="B264" s="40"/>
      <c r="C264" s="124">
        <f>C263</f>
        <v>163000</v>
      </c>
      <c r="D264" s="124">
        <f t="shared" ref="D264" si="11">D263</f>
        <v>0</v>
      </c>
      <c r="E264" s="58"/>
    </row>
    <row r="265" spans="1:5" ht="18.95" customHeight="1" thickTop="1">
      <c r="A265" s="23" t="s">
        <v>149</v>
      </c>
      <c r="B265" s="24"/>
      <c r="C265" s="131"/>
      <c r="D265" s="125"/>
    </row>
    <row r="266" spans="1:5" ht="18.95" customHeight="1">
      <c r="A266" s="23" t="s">
        <v>150</v>
      </c>
      <c r="B266" s="4"/>
      <c r="C266" s="131"/>
      <c r="D266" s="81"/>
    </row>
    <row r="267" spans="1:5" ht="18.95" customHeight="1">
      <c r="A267" s="7" t="s">
        <v>64</v>
      </c>
      <c r="B267" s="4"/>
      <c r="C267" s="119"/>
      <c r="D267" s="82"/>
    </row>
    <row r="268" spans="1:5" ht="18.95" customHeight="1">
      <c r="A268" s="7" t="s">
        <v>126</v>
      </c>
      <c r="B268" s="4"/>
      <c r="C268" s="119" t="s">
        <v>23</v>
      </c>
      <c r="D268" s="82"/>
    </row>
    <row r="269" spans="1:5" ht="18.95" customHeight="1">
      <c r="A269" s="4" t="s">
        <v>127</v>
      </c>
      <c r="B269" s="6"/>
      <c r="C269" s="231">
        <f>280440+10000</f>
        <v>290440</v>
      </c>
      <c r="D269" s="79">
        <v>290027</v>
      </c>
    </row>
    <row r="270" spans="1:5" ht="18.95" customHeight="1" thickBot="1">
      <c r="A270" s="6" t="s">
        <v>10</v>
      </c>
      <c r="B270" s="4"/>
      <c r="C270" s="99">
        <f>SUM(C269)</f>
        <v>290440</v>
      </c>
      <c r="D270" s="99">
        <f t="shared" ref="D270" si="12">SUM(D269)</f>
        <v>290027</v>
      </c>
    </row>
    <row r="271" spans="1:5" ht="18.95" customHeight="1" thickTop="1">
      <c r="A271" s="7" t="s">
        <v>129</v>
      </c>
      <c r="B271" s="4"/>
      <c r="C271" s="159"/>
      <c r="D271" s="89"/>
    </row>
    <row r="272" spans="1:5" ht="18.95" customHeight="1">
      <c r="A272" s="12" t="s">
        <v>77</v>
      </c>
      <c r="B272" s="4"/>
      <c r="C272" s="230">
        <f>10000+12620+100</f>
        <v>22720</v>
      </c>
      <c r="D272" s="79">
        <v>22660</v>
      </c>
    </row>
    <row r="273" spans="1:4" ht="18.95" customHeight="1" thickBot="1">
      <c r="A273" s="6" t="s">
        <v>10</v>
      </c>
      <c r="B273" s="4"/>
      <c r="C273" s="99">
        <f>SUM(C272:C272)</f>
        <v>22720</v>
      </c>
      <c r="D273" s="99">
        <f t="shared" ref="D273" si="13">SUM(D272:D272)</f>
        <v>22660</v>
      </c>
    </row>
    <row r="274" spans="1:4" ht="18.95" customHeight="1" thickTop="1">
      <c r="A274" s="23" t="s">
        <v>79</v>
      </c>
      <c r="B274" s="45"/>
      <c r="C274" s="131"/>
      <c r="D274" s="81"/>
    </row>
    <row r="275" spans="1:4" ht="18.95" customHeight="1">
      <c r="A275" s="7" t="s">
        <v>81</v>
      </c>
      <c r="B275" s="41"/>
      <c r="C275" s="86"/>
      <c r="D275" s="79"/>
    </row>
    <row r="276" spans="1:4" ht="18.95" customHeight="1">
      <c r="A276" s="4" t="s">
        <v>82</v>
      </c>
      <c r="B276" s="42"/>
      <c r="C276" s="86">
        <v>80000</v>
      </c>
      <c r="D276" s="86">
        <v>0</v>
      </c>
    </row>
    <row r="277" spans="1:4" ht="18.95" customHeight="1">
      <c r="A277" s="12" t="s">
        <v>151</v>
      </c>
      <c r="B277" s="4"/>
      <c r="C277" s="85">
        <v>2000</v>
      </c>
      <c r="D277" s="85">
        <v>0</v>
      </c>
    </row>
    <row r="278" spans="1:4" ht="18.95" customHeight="1">
      <c r="A278" s="4" t="s">
        <v>131</v>
      </c>
      <c r="B278" s="4"/>
      <c r="C278" s="159">
        <v>36000</v>
      </c>
      <c r="D278" s="121">
        <v>36000</v>
      </c>
    </row>
    <row r="279" spans="1:4" ht="18.95" customHeight="1" thickBot="1">
      <c r="A279" s="6" t="s">
        <v>10</v>
      </c>
      <c r="B279" s="4"/>
      <c r="C279" s="99">
        <f>SUM(C276:C278)</f>
        <v>118000</v>
      </c>
      <c r="D279" s="99">
        <f t="shared" ref="D279" si="14">SUM(D276:D278)</f>
        <v>36000</v>
      </c>
    </row>
    <row r="280" spans="1:4" ht="18.95" customHeight="1" thickTop="1">
      <c r="A280" s="23" t="s">
        <v>87</v>
      </c>
      <c r="B280" s="24"/>
      <c r="C280" s="172"/>
      <c r="D280" s="120"/>
    </row>
    <row r="281" spans="1:4" ht="18.95" customHeight="1">
      <c r="A281" s="4" t="s">
        <v>133</v>
      </c>
      <c r="B281" s="4"/>
      <c r="C281" s="131">
        <v>5000</v>
      </c>
      <c r="D281" s="106">
        <v>0</v>
      </c>
    </row>
    <row r="282" spans="1:4" ht="18.95" customHeight="1">
      <c r="A282" s="4" t="s">
        <v>152</v>
      </c>
      <c r="B282" s="6"/>
      <c r="C282" s="119"/>
      <c r="D282" s="113"/>
    </row>
    <row r="283" spans="1:4" ht="18.95" customHeight="1">
      <c r="A283" s="4" t="s">
        <v>153</v>
      </c>
      <c r="B283" s="4"/>
      <c r="C283" s="119">
        <v>40000</v>
      </c>
      <c r="D283" s="85">
        <v>34800</v>
      </c>
    </row>
    <row r="284" spans="1:4" ht="18.95" customHeight="1">
      <c r="A284" s="4" t="s">
        <v>154</v>
      </c>
      <c r="B284" s="4"/>
      <c r="C284" s="132">
        <v>50000</v>
      </c>
      <c r="D284" s="121">
        <v>40178</v>
      </c>
    </row>
    <row r="285" spans="1:4" ht="18.95" customHeight="1">
      <c r="A285" s="6" t="s">
        <v>10</v>
      </c>
      <c r="B285" s="4"/>
      <c r="C285" s="127">
        <f>SUM(C281:C284)</f>
        <v>95000</v>
      </c>
      <c r="D285" s="127">
        <f>SUM(D281:D284)</f>
        <v>74978</v>
      </c>
    </row>
    <row r="286" spans="1:4" ht="18.95" customHeight="1" thickBot="1">
      <c r="A286" s="62" t="s">
        <v>155</v>
      </c>
      <c r="B286" s="63"/>
      <c r="C286" s="128">
        <f>C270+C273+C279+C285</f>
        <v>526160</v>
      </c>
      <c r="D286" s="128">
        <f>D270+D273+D279+D285</f>
        <v>423665</v>
      </c>
    </row>
    <row r="287" spans="1:4" ht="18.95" customHeight="1" thickTop="1">
      <c r="A287" s="200"/>
      <c r="B287" s="51"/>
      <c r="C287" s="201"/>
      <c r="D287" s="201"/>
    </row>
    <row r="288" spans="1:4" ht="18.95" customHeight="1">
      <c r="A288" s="10"/>
      <c r="B288" s="10"/>
      <c r="C288" s="167"/>
      <c r="D288" s="129"/>
    </row>
    <row r="289" spans="1:4" ht="18.95" customHeight="1">
      <c r="A289" s="251">
        <v>8</v>
      </c>
      <c r="B289" s="251"/>
      <c r="C289" s="251"/>
      <c r="D289" s="251"/>
    </row>
    <row r="290" spans="1:4" ht="18.95" customHeight="1">
      <c r="A290" s="253" t="s">
        <v>2</v>
      </c>
      <c r="B290" s="253" t="s">
        <v>3</v>
      </c>
      <c r="C290" s="255" t="s">
        <v>4</v>
      </c>
      <c r="D290" s="257" t="s">
        <v>61</v>
      </c>
    </row>
    <row r="291" spans="1:4" ht="18.95" customHeight="1">
      <c r="A291" s="254"/>
      <c r="B291" s="254"/>
      <c r="C291" s="256"/>
      <c r="D291" s="258"/>
    </row>
    <row r="292" spans="1:4" ht="18.95" customHeight="1">
      <c r="A292" s="7" t="s">
        <v>156</v>
      </c>
      <c r="B292" s="6"/>
      <c r="C292" s="172"/>
      <c r="D292" s="100"/>
    </row>
    <row r="293" spans="1:4" ht="18.95" customHeight="1">
      <c r="A293" s="23" t="s">
        <v>79</v>
      </c>
      <c r="B293" s="24"/>
      <c r="C293" s="131"/>
      <c r="D293" s="81"/>
    </row>
    <row r="294" spans="1:4" ht="18.95" customHeight="1">
      <c r="A294" s="7" t="s">
        <v>87</v>
      </c>
      <c r="B294" s="4"/>
      <c r="C294" s="119"/>
      <c r="D294" s="82"/>
    </row>
    <row r="295" spans="1:4" ht="18.95" customHeight="1">
      <c r="A295" s="7" t="s">
        <v>157</v>
      </c>
      <c r="B295" s="4"/>
      <c r="C295" s="119"/>
      <c r="D295" s="82"/>
    </row>
    <row r="296" spans="1:4" ht="18.95" customHeight="1">
      <c r="A296" s="4" t="s">
        <v>158</v>
      </c>
      <c r="B296" s="4"/>
      <c r="C296" s="119">
        <v>100000</v>
      </c>
      <c r="D296" s="82">
        <v>99840</v>
      </c>
    </row>
    <row r="297" spans="1:4" ht="18.95" customHeight="1">
      <c r="A297" s="8" t="s">
        <v>159</v>
      </c>
      <c r="B297" s="6"/>
      <c r="C297" s="132"/>
      <c r="D297" s="79"/>
    </row>
    <row r="298" spans="1:4" ht="18.95" customHeight="1">
      <c r="A298" s="12" t="s">
        <v>160</v>
      </c>
      <c r="B298" s="4"/>
      <c r="C298" s="85">
        <v>8000</v>
      </c>
      <c r="D298" s="82">
        <v>0</v>
      </c>
    </row>
    <row r="299" spans="1:4" ht="18.95" customHeight="1">
      <c r="A299" s="44" t="s">
        <v>329</v>
      </c>
      <c r="B299" s="24"/>
      <c r="C299" s="121">
        <v>324800</v>
      </c>
      <c r="D299" s="89">
        <v>232000</v>
      </c>
    </row>
    <row r="300" spans="1:4" ht="18.95" customHeight="1" thickBot="1">
      <c r="A300" s="45" t="s">
        <v>10</v>
      </c>
      <c r="B300" s="4"/>
      <c r="C300" s="87">
        <f>SUM(C296:C299)</f>
        <v>432800</v>
      </c>
      <c r="D300" s="87">
        <f t="shared" ref="D300" si="15">SUM(D296:D299)</f>
        <v>331840</v>
      </c>
    </row>
    <row r="301" spans="1:4" ht="18.95" customHeight="1" thickTop="1">
      <c r="A301" s="11" t="s">
        <v>99</v>
      </c>
      <c r="B301" s="4"/>
      <c r="C301" s="106"/>
      <c r="D301" s="81"/>
    </row>
    <row r="302" spans="1:4" ht="18.95" customHeight="1">
      <c r="A302" s="16" t="s">
        <v>162</v>
      </c>
      <c r="B302" s="4"/>
      <c r="C302" s="86">
        <v>744370</v>
      </c>
      <c r="D302" s="86">
        <v>701340</v>
      </c>
    </row>
    <row r="303" spans="1:4" s="64" customFormat="1" ht="18.95" customHeight="1" thickBot="1">
      <c r="A303" s="41" t="s">
        <v>10</v>
      </c>
      <c r="B303" s="4"/>
      <c r="C303" s="130">
        <f>SUM(C302)</f>
        <v>744370</v>
      </c>
      <c r="D303" s="130">
        <f t="shared" ref="D303" si="16">SUM(D302)</f>
        <v>701340</v>
      </c>
    </row>
    <row r="304" spans="1:4" s="64" customFormat="1" ht="18.95" customHeight="1" thickTop="1">
      <c r="A304" s="74" t="s">
        <v>140</v>
      </c>
      <c r="B304" s="24"/>
      <c r="C304" s="131"/>
      <c r="D304" s="131"/>
    </row>
    <row r="305" spans="1:4" s="64" customFormat="1" ht="18.95" customHeight="1">
      <c r="A305" s="74" t="s">
        <v>112</v>
      </c>
      <c r="B305" s="4"/>
      <c r="C305" s="119"/>
      <c r="D305" s="119"/>
    </row>
    <row r="306" spans="1:4" s="64" customFormat="1" ht="18.95" customHeight="1">
      <c r="A306" s="75" t="s">
        <v>270</v>
      </c>
      <c r="B306" s="4"/>
      <c r="C306" s="119">
        <v>94500</v>
      </c>
      <c r="D306" s="119">
        <v>72500</v>
      </c>
    </row>
    <row r="307" spans="1:4" s="64" customFormat="1" ht="18.95" customHeight="1" thickBot="1">
      <c r="A307" s="41" t="s">
        <v>10</v>
      </c>
      <c r="B307" s="4"/>
      <c r="C307" s="221">
        <f>SUM(C306)</f>
        <v>94500</v>
      </c>
      <c r="D307" s="221">
        <f>SUM(D306)</f>
        <v>72500</v>
      </c>
    </row>
    <row r="308" spans="1:4" s="64" customFormat="1" ht="18.95" customHeight="1" thickTop="1">
      <c r="A308" s="7" t="s">
        <v>163</v>
      </c>
      <c r="B308" s="4"/>
      <c r="C308" s="131"/>
      <c r="D308" s="125"/>
    </row>
    <row r="309" spans="1:4" s="64" customFormat="1" ht="18.95" customHeight="1">
      <c r="A309" s="23" t="s">
        <v>115</v>
      </c>
      <c r="B309" s="6"/>
      <c r="C309" s="131"/>
      <c r="D309" s="81"/>
    </row>
    <row r="310" spans="1:4" s="64" customFormat="1" ht="18.95" customHeight="1">
      <c r="A310" s="7" t="s">
        <v>164</v>
      </c>
      <c r="B310" s="38"/>
      <c r="C310" s="119"/>
      <c r="D310" s="82"/>
    </row>
    <row r="311" spans="1:4" s="64" customFormat="1" ht="18.95" customHeight="1">
      <c r="A311" s="7" t="s">
        <v>165</v>
      </c>
      <c r="B311" s="38"/>
      <c r="C311" s="119"/>
      <c r="D311" s="82"/>
    </row>
    <row r="312" spans="1:4" s="64" customFormat="1" ht="18.95" customHeight="1">
      <c r="A312" s="4" t="s">
        <v>333</v>
      </c>
      <c r="B312" s="4"/>
      <c r="C312" s="85">
        <v>9248</v>
      </c>
      <c r="D312" s="85">
        <v>9248</v>
      </c>
    </row>
    <row r="313" spans="1:4" s="64" customFormat="1" ht="18.95" customHeight="1">
      <c r="A313" s="4" t="s">
        <v>334</v>
      </c>
      <c r="B313" s="4"/>
      <c r="C313" s="119">
        <v>18360</v>
      </c>
      <c r="D313" s="85">
        <v>18360</v>
      </c>
    </row>
    <row r="314" spans="1:4" s="64" customFormat="1" ht="18.95" customHeight="1">
      <c r="A314" s="4" t="s">
        <v>168</v>
      </c>
      <c r="B314" s="4"/>
      <c r="C314" s="132">
        <v>18580</v>
      </c>
      <c r="D314" s="86">
        <v>18580</v>
      </c>
    </row>
    <row r="315" spans="1:4" s="64" customFormat="1" ht="18.95" customHeight="1">
      <c r="A315" s="12" t="s">
        <v>335</v>
      </c>
      <c r="B315" s="4"/>
      <c r="C315" s="85">
        <v>16900</v>
      </c>
      <c r="D315" s="85">
        <v>16900</v>
      </c>
    </row>
    <row r="316" spans="1:4" s="64" customFormat="1" ht="18.95" customHeight="1">
      <c r="A316" s="7" t="s">
        <v>170</v>
      </c>
      <c r="B316" s="4"/>
      <c r="C316" s="131"/>
      <c r="D316" s="106"/>
    </row>
    <row r="317" spans="1:4" s="64" customFormat="1" ht="18.95" customHeight="1">
      <c r="A317" s="4" t="s">
        <v>171</v>
      </c>
      <c r="B317" s="4"/>
      <c r="C317" s="119">
        <v>17752</v>
      </c>
      <c r="D317" s="85">
        <v>14100</v>
      </c>
    </row>
    <row r="318" spans="1:4" s="64" customFormat="1" ht="18.95" customHeight="1">
      <c r="A318" s="4" t="s">
        <v>172</v>
      </c>
      <c r="B318" s="4"/>
      <c r="C318" s="132">
        <v>51920</v>
      </c>
      <c r="D318" s="86">
        <v>30910</v>
      </c>
    </row>
    <row r="319" spans="1:4" s="64" customFormat="1" ht="18.95" customHeight="1">
      <c r="A319" s="12" t="s">
        <v>330</v>
      </c>
      <c r="B319" s="4"/>
      <c r="C319" s="85">
        <v>32780</v>
      </c>
      <c r="D319" s="85">
        <v>32125</v>
      </c>
    </row>
    <row r="320" spans="1:4" s="64" customFormat="1" ht="18.95" customHeight="1">
      <c r="A320" s="4" t="s">
        <v>174</v>
      </c>
      <c r="B320" s="4"/>
      <c r="C320" s="119">
        <v>19340</v>
      </c>
      <c r="D320" s="85">
        <v>15125</v>
      </c>
    </row>
    <row r="321" spans="1:7" s="64" customFormat="1" ht="18.95" customHeight="1">
      <c r="A321" s="23" t="s">
        <v>175</v>
      </c>
      <c r="B321" s="24"/>
      <c r="C321" s="131"/>
      <c r="D321" s="106"/>
    </row>
    <row r="322" spans="1:7" s="64" customFormat="1" ht="18.95" customHeight="1">
      <c r="A322" s="4" t="s">
        <v>331</v>
      </c>
      <c r="B322" s="4"/>
      <c r="C322" s="119">
        <v>368000</v>
      </c>
      <c r="D322" s="85">
        <v>368000</v>
      </c>
    </row>
    <row r="323" spans="1:7" s="64" customFormat="1" ht="18.95" customHeight="1">
      <c r="A323" s="4" t="s">
        <v>332</v>
      </c>
      <c r="B323" s="6"/>
      <c r="C323" s="132">
        <v>496000</v>
      </c>
      <c r="D323" s="85">
        <v>496000</v>
      </c>
    </row>
    <row r="324" spans="1:7" s="64" customFormat="1" ht="18.95" customHeight="1">
      <c r="A324" s="12" t="s">
        <v>178</v>
      </c>
      <c r="B324" s="4"/>
      <c r="C324" s="179">
        <v>224000</v>
      </c>
      <c r="D324" s="85">
        <v>220000</v>
      </c>
    </row>
    <row r="325" spans="1:7" s="64" customFormat="1" ht="18.95" customHeight="1">
      <c r="A325" s="4" t="s">
        <v>179</v>
      </c>
      <c r="B325" s="4"/>
      <c r="C325" s="180">
        <v>216000</v>
      </c>
      <c r="D325" s="85">
        <v>212000</v>
      </c>
    </row>
    <row r="326" spans="1:7" s="64" customFormat="1" ht="18.95" customHeight="1">
      <c r="A326" s="7" t="s">
        <v>180</v>
      </c>
      <c r="B326" s="8"/>
      <c r="C326" s="181">
        <v>80000</v>
      </c>
      <c r="D326" s="86">
        <v>0</v>
      </c>
    </row>
    <row r="327" spans="1:7" s="64" customFormat="1" ht="18.95" customHeight="1" thickBot="1">
      <c r="A327" s="13" t="s">
        <v>10</v>
      </c>
      <c r="B327" s="8"/>
      <c r="C327" s="182">
        <f>C326+C325+C324+C323+C322+C320+C319+C318+C315+C314+C313+C312+C317</f>
        <v>1568880</v>
      </c>
      <c r="D327" s="135">
        <f>D326+D325+D324+D323+D322+D320+D319+D318+D315+D314+D313+D312+D317</f>
        <v>1451348</v>
      </c>
    </row>
    <row r="328" spans="1:7" s="64" customFormat="1" ht="18.95" customHeight="1" thickTop="1" thickBot="1">
      <c r="A328" s="25" t="s">
        <v>181</v>
      </c>
      <c r="B328" s="43"/>
      <c r="C328" s="183">
        <f>C300+C303+C307+C327</f>
        <v>2840550</v>
      </c>
      <c r="D328" s="136">
        <f>D300+D303+D307+D327</f>
        <v>2557028</v>
      </c>
    </row>
    <row r="329" spans="1:7" s="64" customFormat="1" ht="18.95" customHeight="1" thickTop="1" thickBot="1">
      <c r="A329" s="218" t="s">
        <v>182</v>
      </c>
      <c r="B329" s="218"/>
      <c r="C329" s="184">
        <f>C286+C328</f>
        <v>3366710</v>
      </c>
      <c r="D329" s="137">
        <f>D286+D328</f>
        <v>2980693</v>
      </c>
    </row>
    <row r="330" spans="1:7" s="49" customFormat="1" ht="18.95" customHeight="1" thickTop="1">
      <c r="A330" s="251">
        <v>9</v>
      </c>
      <c r="B330" s="251"/>
      <c r="C330" s="266"/>
      <c r="D330" s="266"/>
    </row>
    <row r="331" spans="1:7" ht="18.95" customHeight="1">
      <c r="A331" s="267" t="s">
        <v>2</v>
      </c>
      <c r="B331" s="267" t="s">
        <v>3</v>
      </c>
      <c r="C331" s="268" t="s">
        <v>4</v>
      </c>
      <c r="D331" s="269" t="s">
        <v>61</v>
      </c>
    </row>
    <row r="332" spans="1:7" ht="18.95" customHeight="1">
      <c r="A332" s="254"/>
      <c r="B332" s="254"/>
      <c r="C332" s="256"/>
      <c r="D332" s="258"/>
      <c r="G332" s="64"/>
    </row>
    <row r="333" spans="1:7" ht="18.95" customHeight="1">
      <c r="A333" s="67" t="s">
        <v>271</v>
      </c>
      <c r="B333" s="39"/>
      <c r="C333" s="185"/>
      <c r="D333" s="138"/>
    </row>
    <row r="334" spans="1:7" ht="18.95" customHeight="1">
      <c r="A334" s="67" t="s">
        <v>272</v>
      </c>
      <c r="B334" s="55"/>
      <c r="C334" s="186"/>
      <c r="D334" s="139"/>
    </row>
    <row r="335" spans="1:7" ht="18.95" customHeight="1">
      <c r="A335" s="7" t="s">
        <v>183</v>
      </c>
      <c r="B335" s="4"/>
      <c r="C335" s="119"/>
      <c r="D335" s="82"/>
    </row>
    <row r="336" spans="1:7" ht="18.95" customHeight="1">
      <c r="A336" s="4" t="s">
        <v>184</v>
      </c>
      <c r="B336" s="4"/>
      <c r="C336" s="132">
        <v>75000</v>
      </c>
      <c r="D336" s="86">
        <v>75000</v>
      </c>
    </row>
    <row r="337" spans="1:5" s="36" customFormat="1" ht="18.95" customHeight="1" thickBot="1">
      <c r="A337" s="6" t="s">
        <v>10</v>
      </c>
      <c r="B337" s="7"/>
      <c r="C337" s="99">
        <f>SUM(C336)</f>
        <v>75000</v>
      </c>
      <c r="D337" s="99">
        <f t="shared" ref="D337" si="17">SUM(D336)</f>
        <v>75000</v>
      </c>
      <c r="E337" s="51"/>
    </row>
    <row r="338" spans="1:5" s="37" customFormat="1" ht="18.95" customHeight="1" thickTop="1" thickBot="1">
      <c r="A338" s="25" t="s">
        <v>185</v>
      </c>
      <c r="B338" s="43"/>
      <c r="C338" s="109">
        <f>C337</f>
        <v>75000</v>
      </c>
      <c r="D338" s="109">
        <f t="shared" ref="D338:D339" si="18">D337</f>
        <v>75000</v>
      </c>
      <c r="E338" s="58"/>
    </row>
    <row r="339" spans="1:5" ht="18.95" customHeight="1" thickTop="1" thickBot="1">
      <c r="A339" s="39" t="s">
        <v>186</v>
      </c>
      <c r="B339" s="40"/>
      <c r="C339" s="124">
        <f>C338</f>
        <v>75000</v>
      </c>
      <c r="D339" s="124">
        <f t="shared" si="18"/>
        <v>75000</v>
      </c>
    </row>
    <row r="340" spans="1:5" ht="18.95" customHeight="1" thickTop="1">
      <c r="A340" s="7" t="s">
        <v>187</v>
      </c>
      <c r="B340" s="4"/>
      <c r="C340" s="131"/>
      <c r="D340" s="81"/>
    </row>
    <row r="341" spans="1:5" ht="18.95" customHeight="1">
      <c r="A341" s="7" t="s">
        <v>188</v>
      </c>
      <c r="B341" s="4"/>
      <c r="C341" s="132"/>
      <c r="D341" s="79"/>
    </row>
    <row r="342" spans="1:5" ht="18.95" customHeight="1">
      <c r="A342" s="11" t="s">
        <v>64</v>
      </c>
      <c r="B342" s="4"/>
      <c r="C342" s="187"/>
      <c r="D342" s="140"/>
    </row>
    <row r="343" spans="1:5" ht="18.95" customHeight="1">
      <c r="A343" s="7" t="s">
        <v>126</v>
      </c>
      <c r="B343" s="4"/>
      <c r="C343" s="188"/>
      <c r="D343" s="141"/>
    </row>
    <row r="344" spans="1:5" ht="18.95" customHeight="1">
      <c r="A344" s="4" t="s">
        <v>127</v>
      </c>
      <c r="B344" s="4"/>
      <c r="C344" s="230">
        <f>249000+1200</f>
        <v>250200</v>
      </c>
      <c r="D344" s="79">
        <v>250020</v>
      </c>
    </row>
    <row r="345" spans="1:5" ht="18.95" customHeight="1" thickBot="1">
      <c r="A345" s="6" t="s">
        <v>10</v>
      </c>
      <c r="B345" s="4"/>
      <c r="C345" s="80">
        <f>SUM(C344:C344)</f>
        <v>250200</v>
      </c>
      <c r="D345" s="80">
        <f t="shared" ref="D345" si="19">SUM(D344:D344)</f>
        <v>250020</v>
      </c>
    </row>
    <row r="346" spans="1:5" ht="18.95" customHeight="1" thickTop="1">
      <c r="A346" s="7" t="s">
        <v>79</v>
      </c>
      <c r="B346" s="4"/>
      <c r="C346" s="131"/>
      <c r="D346" s="81"/>
    </row>
    <row r="347" spans="1:5" ht="18.95" customHeight="1">
      <c r="A347" s="7" t="s">
        <v>81</v>
      </c>
      <c r="B347" s="4"/>
      <c r="C347" s="119"/>
      <c r="D347" s="82"/>
    </row>
    <row r="348" spans="1:5" ht="18.95" customHeight="1">
      <c r="A348" s="4" t="s">
        <v>82</v>
      </c>
      <c r="B348" s="4"/>
      <c r="C348" s="119">
        <v>20000</v>
      </c>
      <c r="D348" s="82">
        <v>0</v>
      </c>
    </row>
    <row r="349" spans="1:5" ht="18.95" customHeight="1">
      <c r="A349" s="4" t="s">
        <v>151</v>
      </c>
      <c r="B349" s="4"/>
      <c r="C349" s="119">
        <v>1000</v>
      </c>
      <c r="D349" s="82">
        <v>0</v>
      </c>
    </row>
    <row r="350" spans="1:5" ht="18.95" customHeight="1">
      <c r="A350" s="4" t="s">
        <v>131</v>
      </c>
      <c r="B350" s="4"/>
      <c r="C350" s="119">
        <v>36000</v>
      </c>
      <c r="D350" s="82">
        <v>36000</v>
      </c>
    </row>
    <row r="351" spans="1:5" ht="18.95" customHeight="1">
      <c r="A351" s="4" t="s">
        <v>132</v>
      </c>
      <c r="B351" s="4"/>
      <c r="C351" s="132">
        <v>4290</v>
      </c>
      <c r="D351" s="82">
        <v>1350</v>
      </c>
    </row>
    <row r="352" spans="1:5" ht="18.95" customHeight="1" thickBot="1">
      <c r="A352" s="6" t="s">
        <v>10</v>
      </c>
      <c r="B352" s="4"/>
      <c r="C352" s="80">
        <f>SUM(C348:C351)</f>
        <v>61290</v>
      </c>
      <c r="D352" s="80">
        <f t="shared" ref="D352" si="20">SUM(D348:D351)</f>
        <v>37350</v>
      </c>
    </row>
    <row r="353" spans="1:4" ht="18.95" customHeight="1" thickTop="1">
      <c r="A353" s="38" t="s">
        <v>87</v>
      </c>
      <c r="B353" s="4"/>
      <c r="C353" s="131"/>
      <c r="D353" s="142"/>
    </row>
    <row r="354" spans="1:4" ht="18.95" customHeight="1">
      <c r="A354" s="11" t="s">
        <v>157</v>
      </c>
      <c r="B354" s="4"/>
      <c r="C354" s="115"/>
      <c r="D354" s="140"/>
    </row>
    <row r="355" spans="1:4" ht="18.95" customHeight="1">
      <c r="A355" s="24" t="s">
        <v>189</v>
      </c>
      <c r="C355" s="131">
        <v>15000</v>
      </c>
      <c r="D355" s="106">
        <v>4200</v>
      </c>
    </row>
    <row r="356" spans="1:4" ht="18.95" customHeight="1">
      <c r="A356" s="8" t="s">
        <v>190</v>
      </c>
      <c r="B356" s="8"/>
      <c r="C356" s="189">
        <v>15000</v>
      </c>
      <c r="D356" s="86">
        <v>4680</v>
      </c>
    </row>
    <row r="357" spans="1:4" ht="18.95" customHeight="1" thickBot="1">
      <c r="A357" s="13" t="s">
        <v>10</v>
      </c>
      <c r="B357" s="8"/>
      <c r="C357" s="80">
        <f>SUM(C353:C356)</f>
        <v>30000</v>
      </c>
      <c r="D357" s="80">
        <f>SUM(D353:D356)</f>
        <v>8880</v>
      </c>
    </row>
    <row r="358" spans="1:4" ht="18.95" customHeight="1" thickTop="1" thickBot="1">
      <c r="A358" s="34" t="s">
        <v>191</v>
      </c>
      <c r="B358" s="35"/>
      <c r="C358" s="143">
        <f>C345+C352+C357</f>
        <v>341490</v>
      </c>
      <c r="D358" s="143">
        <f t="shared" ref="D358" si="21">D345+D352+D357</f>
        <v>296250</v>
      </c>
    </row>
    <row r="359" spans="1:4" ht="18.95" customHeight="1" thickTop="1" thickBot="1">
      <c r="A359" s="39" t="s">
        <v>192</v>
      </c>
      <c r="B359" s="40"/>
      <c r="C359" s="220">
        <f>C358</f>
        <v>341490</v>
      </c>
      <c r="D359" s="220">
        <f t="shared" ref="D359" si="22">D358</f>
        <v>296250</v>
      </c>
    </row>
    <row r="360" spans="1:4" ht="18.95" customHeight="1" thickTop="1">
      <c r="A360" s="33" t="s">
        <v>193</v>
      </c>
      <c r="B360" s="24"/>
      <c r="C360" s="120"/>
      <c r="D360" s="100"/>
    </row>
    <row r="361" spans="1:4" ht="18.95" customHeight="1">
      <c r="A361" s="11" t="s">
        <v>194</v>
      </c>
      <c r="B361" s="4"/>
      <c r="C361" s="115"/>
      <c r="D361" s="140"/>
    </row>
    <row r="362" spans="1:4" ht="18.95" customHeight="1">
      <c r="A362" s="38" t="s">
        <v>64</v>
      </c>
      <c r="B362" s="8"/>
      <c r="C362" s="189"/>
      <c r="D362" s="79"/>
    </row>
    <row r="363" spans="1:4" ht="18.95" customHeight="1">
      <c r="A363" s="7" t="s">
        <v>126</v>
      </c>
      <c r="B363" s="4"/>
      <c r="C363" s="187"/>
      <c r="D363" s="140"/>
    </row>
    <row r="364" spans="1:4" ht="18.95" customHeight="1">
      <c r="A364" s="12" t="s">
        <v>127</v>
      </c>
      <c r="B364" s="4"/>
      <c r="C364" s="85">
        <v>495720</v>
      </c>
      <c r="D364" s="82">
        <v>457888</v>
      </c>
    </row>
    <row r="365" spans="1:4" ht="18.95" customHeight="1">
      <c r="A365" s="8" t="s">
        <v>74</v>
      </c>
      <c r="B365" s="8"/>
      <c r="C365" s="189">
        <v>42000</v>
      </c>
      <c r="D365" s="82">
        <v>35790</v>
      </c>
    </row>
    <row r="366" spans="1:4" ht="18.95" customHeight="1">
      <c r="A366" s="8" t="s">
        <v>352</v>
      </c>
      <c r="B366" s="8"/>
      <c r="C366" s="132">
        <v>16560</v>
      </c>
      <c r="D366" s="82">
        <v>14111</v>
      </c>
    </row>
    <row r="367" spans="1:4" ht="18.95" customHeight="1" thickBot="1">
      <c r="A367" s="21" t="s">
        <v>10</v>
      </c>
      <c r="B367" s="22"/>
      <c r="C367" s="80">
        <f>SUM(C364:C366)</f>
        <v>554280</v>
      </c>
      <c r="D367" s="80">
        <f t="shared" ref="D367" si="23">SUM(D364:D366)</f>
        <v>507789</v>
      </c>
    </row>
    <row r="368" spans="1:4" ht="18.95" customHeight="1" thickTop="1">
      <c r="A368" s="71"/>
      <c r="B368" s="58"/>
      <c r="C368" s="204"/>
      <c r="D368" s="204"/>
    </row>
    <row r="369" spans="1:5" ht="18.95" customHeight="1">
      <c r="A369" s="71"/>
      <c r="B369" s="58"/>
      <c r="C369" s="204"/>
      <c r="D369" s="204"/>
    </row>
    <row r="370" spans="1:5" ht="18.95" customHeight="1">
      <c r="A370" s="71"/>
      <c r="B370" s="58"/>
      <c r="C370" s="204"/>
      <c r="D370" s="204"/>
    </row>
    <row r="371" spans="1:5" ht="18.95" customHeight="1">
      <c r="A371" s="251">
        <v>10</v>
      </c>
      <c r="B371" s="251"/>
      <c r="C371" s="251"/>
      <c r="D371" s="251"/>
    </row>
    <row r="372" spans="1:5" ht="18.95" customHeight="1">
      <c r="A372" s="253" t="s">
        <v>2</v>
      </c>
      <c r="B372" s="253" t="s">
        <v>3</v>
      </c>
      <c r="C372" s="255" t="s">
        <v>4</v>
      </c>
      <c r="D372" s="257" t="s">
        <v>61</v>
      </c>
    </row>
    <row r="373" spans="1:5" ht="18.95" customHeight="1">
      <c r="A373" s="254"/>
      <c r="B373" s="254"/>
      <c r="C373" s="256"/>
      <c r="D373" s="258"/>
    </row>
    <row r="374" spans="1:5" ht="18.95" customHeight="1">
      <c r="A374" s="38" t="s">
        <v>129</v>
      </c>
      <c r="B374" s="8"/>
      <c r="C374" s="191"/>
      <c r="D374" s="89"/>
    </row>
    <row r="375" spans="1:5" ht="18.95" customHeight="1">
      <c r="A375" s="4" t="s">
        <v>77</v>
      </c>
      <c r="B375" s="4"/>
      <c r="C375" s="119">
        <v>375600</v>
      </c>
      <c r="D375" s="82">
        <v>330980</v>
      </c>
    </row>
    <row r="376" spans="1:5" ht="18.95" customHeight="1">
      <c r="A376" s="12" t="s">
        <v>197</v>
      </c>
      <c r="B376" s="4"/>
      <c r="C376" s="86">
        <v>51900</v>
      </c>
      <c r="D376" s="82">
        <v>41900</v>
      </c>
    </row>
    <row r="377" spans="1:5" ht="18.95" customHeight="1" thickBot="1">
      <c r="A377" s="6" t="s">
        <v>10</v>
      </c>
      <c r="B377" s="4"/>
      <c r="C377" s="80">
        <f>SUM(C375:C376)</f>
        <v>427500</v>
      </c>
      <c r="D377" s="80">
        <f>SUM(D375:D376)</f>
        <v>372880</v>
      </c>
    </row>
    <row r="378" spans="1:5" ht="18.95" customHeight="1" thickTop="1">
      <c r="A378" s="38" t="s">
        <v>79</v>
      </c>
      <c r="B378" s="8"/>
      <c r="C378" s="191"/>
      <c r="D378" s="89"/>
    </row>
    <row r="379" spans="1:5" ht="18.95" customHeight="1">
      <c r="A379" s="7" t="s">
        <v>81</v>
      </c>
      <c r="B379" s="4"/>
      <c r="C379" s="187"/>
      <c r="D379" s="140"/>
    </row>
    <row r="380" spans="1:5" ht="18.95" customHeight="1">
      <c r="A380" s="12" t="s">
        <v>82</v>
      </c>
      <c r="B380" s="4"/>
      <c r="C380" s="85">
        <v>40000</v>
      </c>
      <c r="D380" s="85">
        <v>0</v>
      </c>
    </row>
    <row r="381" spans="1:5" ht="18.95" customHeight="1">
      <c r="A381" s="12" t="s">
        <v>151</v>
      </c>
      <c r="B381" s="4"/>
      <c r="C381" s="85">
        <v>5000</v>
      </c>
      <c r="D381" s="85">
        <v>0</v>
      </c>
    </row>
    <row r="382" spans="1:5" ht="18.95" customHeight="1">
      <c r="A382" s="8" t="s">
        <v>131</v>
      </c>
      <c r="B382" s="8"/>
      <c r="C382" s="189">
        <v>65400</v>
      </c>
      <c r="D382" s="85">
        <v>52727</v>
      </c>
      <c r="E382" s="224"/>
    </row>
    <row r="383" spans="1:5" ht="18.95" customHeight="1">
      <c r="A383" s="4" t="s">
        <v>132</v>
      </c>
      <c r="B383" s="49"/>
      <c r="C383" s="132">
        <v>16390</v>
      </c>
      <c r="D383" s="85">
        <v>4900</v>
      </c>
      <c r="E383" s="224"/>
    </row>
    <row r="384" spans="1:5" ht="18.95" customHeight="1" thickBot="1">
      <c r="A384" s="6" t="s">
        <v>10</v>
      </c>
      <c r="B384" s="7"/>
      <c r="C384" s="87">
        <f>SUM(C380:C383)</f>
        <v>126790</v>
      </c>
      <c r="D384" s="87">
        <f t="shared" ref="D384" si="24">SUM(D380:D383)</f>
        <v>57627</v>
      </c>
      <c r="E384" s="224"/>
    </row>
    <row r="385" spans="1:5" ht="18.95" customHeight="1" thickTop="1">
      <c r="A385" s="7" t="s">
        <v>87</v>
      </c>
      <c r="B385" s="4"/>
      <c r="C385" s="159"/>
      <c r="D385" s="121"/>
    </row>
    <row r="386" spans="1:5" ht="18.95" customHeight="1">
      <c r="A386" s="4" t="s">
        <v>133</v>
      </c>
      <c r="B386" s="4"/>
      <c r="C386" s="132">
        <v>10000</v>
      </c>
      <c r="D386" s="86">
        <v>0</v>
      </c>
    </row>
    <row r="387" spans="1:5" ht="18.95" customHeight="1">
      <c r="A387" s="4" t="s">
        <v>198</v>
      </c>
      <c r="B387" s="8"/>
      <c r="C387" s="86" t="s">
        <v>23</v>
      </c>
      <c r="D387" s="111"/>
    </row>
    <row r="388" spans="1:5" ht="18.95" customHeight="1">
      <c r="A388" s="4" t="s">
        <v>153</v>
      </c>
      <c r="B388" s="8"/>
      <c r="C388" s="111">
        <v>20000</v>
      </c>
      <c r="D388" s="86">
        <v>8100</v>
      </c>
    </row>
    <row r="389" spans="1:5" ht="18.95" customHeight="1">
      <c r="A389" s="4" t="s">
        <v>154</v>
      </c>
      <c r="B389" s="8"/>
      <c r="C389" s="111">
        <v>40000</v>
      </c>
      <c r="D389" s="86">
        <v>4452</v>
      </c>
    </row>
    <row r="390" spans="1:5" ht="18.95" customHeight="1">
      <c r="A390" s="12" t="s">
        <v>138</v>
      </c>
      <c r="B390" s="4"/>
      <c r="C390" s="111">
        <v>30000</v>
      </c>
      <c r="D390" s="86">
        <v>686.82</v>
      </c>
    </row>
    <row r="391" spans="1:5" ht="18.95" customHeight="1" thickBot="1">
      <c r="A391" s="6" t="s">
        <v>10</v>
      </c>
      <c r="B391" s="23"/>
      <c r="C391" s="87">
        <f>SUM(C386:C390)</f>
        <v>100000</v>
      </c>
      <c r="D391" s="87">
        <f t="shared" ref="D391" si="25">SUM(D386:D390)</f>
        <v>13238.82</v>
      </c>
    </row>
    <row r="392" spans="1:5" ht="18.95" customHeight="1" thickTop="1">
      <c r="A392" s="7" t="s">
        <v>99</v>
      </c>
      <c r="B392" s="4"/>
      <c r="C392" s="131"/>
      <c r="D392" s="106"/>
    </row>
    <row r="393" spans="1:5" ht="18.95" customHeight="1">
      <c r="A393" s="4" t="s">
        <v>100</v>
      </c>
      <c r="B393" s="4"/>
      <c r="C393" s="119">
        <v>20000</v>
      </c>
      <c r="D393" s="85">
        <v>4229</v>
      </c>
    </row>
    <row r="394" spans="1:5" ht="18.95" customHeight="1">
      <c r="A394" s="4" t="s">
        <v>199</v>
      </c>
      <c r="B394" s="4"/>
      <c r="C394" s="229">
        <f>400000-169900</f>
        <v>230100</v>
      </c>
      <c r="D394" s="85">
        <v>0</v>
      </c>
    </row>
    <row r="395" spans="1:5" ht="18.95" customHeight="1">
      <c r="A395" s="12" t="s">
        <v>200</v>
      </c>
      <c r="B395" s="4"/>
      <c r="C395" s="119" t="s">
        <v>23</v>
      </c>
      <c r="D395" s="85"/>
    </row>
    <row r="396" spans="1:5" s="36" customFormat="1" ht="18.95" customHeight="1">
      <c r="A396" s="12" t="s">
        <v>339</v>
      </c>
      <c r="B396" s="4"/>
      <c r="C396" s="132">
        <v>50000</v>
      </c>
      <c r="D396" s="86">
        <v>0</v>
      </c>
      <c r="E396" s="51"/>
    </row>
    <row r="397" spans="1:5" ht="18.95" customHeight="1">
      <c r="A397" s="4" t="s">
        <v>202</v>
      </c>
      <c r="B397" s="4"/>
      <c r="C397" s="132">
        <v>20000</v>
      </c>
      <c r="D397" s="86">
        <v>18605</v>
      </c>
    </row>
    <row r="398" spans="1:5" ht="18.95" customHeight="1" thickBot="1">
      <c r="A398" s="6" t="s">
        <v>10</v>
      </c>
      <c r="B398" s="7"/>
      <c r="C398" s="87">
        <f>SUM(C393:C397)</f>
        <v>320100</v>
      </c>
      <c r="D398" s="87">
        <f t="shared" ref="D398" si="26">SUM(D393:D397)</f>
        <v>22834</v>
      </c>
    </row>
    <row r="399" spans="1:5" ht="18.95" customHeight="1" thickTop="1">
      <c r="A399" s="33" t="s">
        <v>140</v>
      </c>
      <c r="B399" s="24"/>
      <c r="C399" s="172"/>
      <c r="D399" s="100"/>
    </row>
    <row r="400" spans="1:5" ht="18.95" customHeight="1">
      <c r="A400" s="7" t="s">
        <v>112</v>
      </c>
      <c r="B400" s="4"/>
      <c r="C400" s="192"/>
      <c r="D400" s="145"/>
    </row>
    <row r="401" spans="1:5" ht="18.95" customHeight="1">
      <c r="A401" s="12" t="s">
        <v>203</v>
      </c>
      <c r="B401" s="4"/>
      <c r="C401" s="131" t="s">
        <v>23</v>
      </c>
      <c r="D401" s="81"/>
    </row>
    <row r="402" spans="1:5" ht="18.95" customHeight="1">
      <c r="A402" s="12" t="s">
        <v>204</v>
      </c>
      <c r="B402" s="4"/>
      <c r="C402" s="131">
        <v>140000</v>
      </c>
      <c r="D402" s="106">
        <v>69800</v>
      </c>
    </row>
    <row r="403" spans="1:5" ht="18.95" customHeight="1">
      <c r="A403" s="12" t="s">
        <v>205</v>
      </c>
      <c r="B403" s="4"/>
      <c r="C403" s="131">
        <v>44000</v>
      </c>
      <c r="D403" s="106">
        <v>0</v>
      </c>
    </row>
    <row r="404" spans="1:5" ht="18.95" customHeight="1">
      <c r="A404" s="4" t="s">
        <v>261</v>
      </c>
      <c r="B404" s="4"/>
      <c r="C404" s="119"/>
      <c r="D404" s="85"/>
    </row>
    <row r="405" spans="1:5" ht="18.95" customHeight="1">
      <c r="A405" s="4" t="s">
        <v>337</v>
      </c>
      <c r="B405" s="4"/>
      <c r="C405" s="119">
        <v>23000</v>
      </c>
      <c r="D405" s="85">
        <v>23000</v>
      </c>
    </row>
    <row r="406" spans="1:5" ht="18.95" customHeight="1">
      <c r="A406" s="4" t="s">
        <v>338</v>
      </c>
      <c r="B406" s="4"/>
      <c r="C406" s="119">
        <v>7300</v>
      </c>
      <c r="D406" s="85">
        <v>7300</v>
      </c>
    </row>
    <row r="407" spans="1:5" ht="18.95" customHeight="1">
      <c r="A407" s="4" t="s">
        <v>336</v>
      </c>
      <c r="B407" s="24"/>
      <c r="C407" s="159">
        <v>3100</v>
      </c>
      <c r="D407" s="121">
        <v>3100</v>
      </c>
    </row>
    <row r="408" spans="1:5" ht="18.95" customHeight="1" thickBot="1">
      <c r="A408" s="21" t="s">
        <v>10</v>
      </c>
      <c r="B408" s="22"/>
      <c r="C408" s="87">
        <f>SUM(C402:C407)</f>
        <v>217400</v>
      </c>
      <c r="D408" s="87">
        <f t="shared" ref="D408" si="27">SUM(D402:D407)</f>
        <v>103200</v>
      </c>
    </row>
    <row r="409" spans="1:5" ht="18.95" customHeight="1" thickTop="1">
      <c r="A409" s="217"/>
      <c r="B409" s="32"/>
      <c r="C409" s="190"/>
      <c r="D409" s="144"/>
    </row>
    <row r="410" spans="1:5" ht="18.95" customHeight="1">
      <c r="A410" s="217"/>
      <c r="B410" s="32"/>
      <c r="C410" s="190"/>
      <c r="D410" s="144"/>
    </row>
    <row r="411" spans="1:5" ht="18.95" customHeight="1">
      <c r="A411" s="217"/>
      <c r="B411" s="32"/>
      <c r="C411" s="190"/>
      <c r="D411" s="144"/>
    </row>
    <row r="412" spans="1:5" ht="18.95" customHeight="1">
      <c r="A412" s="251">
        <v>11</v>
      </c>
      <c r="B412" s="251"/>
      <c r="C412" s="251"/>
      <c r="D412" s="251"/>
    </row>
    <row r="413" spans="1:5" ht="18.95" customHeight="1">
      <c r="A413" s="253" t="s">
        <v>2</v>
      </c>
      <c r="B413" s="253" t="s">
        <v>3</v>
      </c>
      <c r="C413" s="255" t="s">
        <v>4</v>
      </c>
      <c r="D413" s="257" t="s">
        <v>61</v>
      </c>
    </row>
    <row r="414" spans="1:5" ht="18.95" customHeight="1">
      <c r="A414" s="254"/>
      <c r="B414" s="254"/>
      <c r="C414" s="256"/>
      <c r="D414" s="258"/>
    </row>
    <row r="415" spans="1:5" ht="18.95" customHeight="1">
      <c r="A415" s="7" t="s">
        <v>113</v>
      </c>
      <c r="B415" s="4"/>
      <c r="C415" s="131"/>
      <c r="D415" s="81"/>
    </row>
    <row r="416" spans="1:5" s="36" customFormat="1" ht="18.95" customHeight="1">
      <c r="A416" s="4" t="s">
        <v>114</v>
      </c>
      <c r="B416" s="4"/>
      <c r="C416" s="132">
        <v>200000</v>
      </c>
      <c r="D416" s="79">
        <v>69600</v>
      </c>
      <c r="E416" s="51"/>
    </row>
    <row r="417" spans="1:5" s="37" customFormat="1" ht="18.95" customHeight="1" thickBot="1">
      <c r="A417" s="6" t="s">
        <v>10</v>
      </c>
      <c r="B417" s="4"/>
      <c r="C417" s="80">
        <f>SUM(C416)</f>
        <v>200000</v>
      </c>
      <c r="D417" s="80">
        <f t="shared" ref="D417" si="28">SUM(D416)</f>
        <v>69600</v>
      </c>
      <c r="E417" s="58"/>
    </row>
    <row r="418" spans="1:5" ht="18.95" customHeight="1" thickTop="1" thickBot="1">
      <c r="A418" s="25" t="s">
        <v>209</v>
      </c>
      <c r="B418" s="223"/>
      <c r="C418" s="146">
        <f>C367+C377+C384+C391+C398+C408+C417</f>
        <v>1946070</v>
      </c>
      <c r="D418" s="146">
        <f>D367+D377+D384+D391+D398+D408+D417</f>
        <v>1147168.8199999998</v>
      </c>
    </row>
    <row r="419" spans="1:5" ht="18.95" customHeight="1" thickTop="1">
      <c r="A419" s="23" t="s">
        <v>210</v>
      </c>
      <c r="C419" s="131"/>
      <c r="D419" s="81"/>
    </row>
    <row r="420" spans="1:5" ht="18.95" customHeight="1">
      <c r="A420" s="7" t="s">
        <v>140</v>
      </c>
      <c r="B420" s="4"/>
      <c r="C420" s="119"/>
      <c r="D420" s="82"/>
    </row>
    <row r="421" spans="1:5" ht="18.95" customHeight="1">
      <c r="A421" s="7" t="s">
        <v>113</v>
      </c>
      <c r="B421" s="4"/>
      <c r="C421" s="119"/>
      <c r="D421" s="82"/>
    </row>
    <row r="422" spans="1:5" ht="18.95" customHeight="1">
      <c r="A422" s="7" t="s">
        <v>275</v>
      </c>
      <c r="B422" s="4"/>
      <c r="C422" s="132"/>
      <c r="D422" s="79"/>
    </row>
    <row r="423" spans="1:5" ht="18.95" customHeight="1">
      <c r="A423" s="4" t="s">
        <v>340</v>
      </c>
      <c r="B423" s="4"/>
      <c r="C423" s="132">
        <v>406000</v>
      </c>
      <c r="D423" s="79">
        <v>405000</v>
      </c>
    </row>
    <row r="424" spans="1:5" ht="18.95" customHeight="1">
      <c r="A424" s="7" t="s">
        <v>277</v>
      </c>
      <c r="B424" s="4"/>
      <c r="C424" s="132"/>
      <c r="D424" s="79"/>
    </row>
    <row r="425" spans="1:5" ht="18.95" customHeight="1">
      <c r="A425" s="4" t="s">
        <v>341</v>
      </c>
      <c r="B425" s="4"/>
      <c r="C425" s="132">
        <v>914000</v>
      </c>
      <c r="D425" s="79">
        <v>914000</v>
      </c>
    </row>
    <row r="426" spans="1:5" ht="18.95" customHeight="1">
      <c r="A426" s="4" t="s">
        <v>342</v>
      </c>
      <c r="B426" s="4"/>
      <c r="C426" s="132">
        <v>588000</v>
      </c>
      <c r="D426" s="79">
        <v>588000</v>
      </c>
    </row>
    <row r="427" spans="1:5" ht="18.95" customHeight="1">
      <c r="A427" s="4" t="s">
        <v>343</v>
      </c>
      <c r="B427" s="4"/>
      <c r="C427" s="132">
        <v>170000</v>
      </c>
      <c r="D427" s="79">
        <v>168000</v>
      </c>
    </row>
    <row r="428" spans="1:5" ht="18.95" customHeight="1">
      <c r="A428" s="4" t="s">
        <v>344</v>
      </c>
      <c r="B428" s="4"/>
      <c r="C428" s="132">
        <v>277000</v>
      </c>
      <c r="D428" s="79">
        <v>273000</v>
      </c>
    </row>
    <row r="429" spans="1:5" ht="18.95" customHeight="1">
      <c r="A429" s="4" t="s">
        <v>345</v>
      </c>
      <c r="B429" s="4"/>
      <c r="C429" s="132">
        <v>952000</v>
      </c>
      <c r="D429" s="79">
        <v>952000</v>
      </c>
    </row>
    <row r="430" spans="1:5" ht="18.95" customHeight="1">
      <c r="A430" s="4" t="s">
        <v>346</v>
      </c>
      <c r="B430" s="4"/>
      <c r="C430" s="132">
        <v>55000</v>
      </c>
      <c r="D430" s="79">
        <v>51000</v>
      </c>
    </row>
    <row r="431" spans="1:5" ht="18.95" customHeight="1" thickBot="1">
      <c r="A431" s="6" t="s">
        <v>10</v>
      </c>
      <c r="B431" s="8"/>
      <c r="C431" s="135">
        <f>SUM(C423:C430)</f>
        <v>3362000</v>
      </c>
      <c r="D431" s="135">
        <f t="shared" ref="D431" si="29">SUM(D423:D430)</f>
        <v>3351000</v>
      </c>
    </row>
    <row r="432" spans="1:5" ht="18.95" customHeight="1" thickTop="1">
      <c r="A432" s="11" t="s">
        <v>163</v>
      </c>
      <c r="B432" s="4"/>
      <c r="C432" s="147"/>
      <c r="D432" s="147"/>
    </row>
    <row r="433" spans="1:7" ht="18.95" customHeight="1">
      <c r="A433" s="11" t="s">
        <v>228</v>
      </c>
      <c r="B433" s="4"/>
      <c r="C433" s="148"/>
      <c r="D433" s="148"/>
    </row>
    <row r="434" spans="1:7" ht="18.95" customHeight="1">
      <c r="A434" s="12" t="s">
        <v>347</v>
      </c>
      <c r="B434" s="4"/>
      <c r="C434" s="113">
        <v>140000</v>
      </c>
      <c r="D434" s="113">
        <v>40436.080000000002</v>
      </c>
    </row>
    <row r="435" spans="1:7" ht="18.95" customHeight="1">
      <c r="A435" s="206" t="s">
        <v>372</v>
      </c>
      <c r="B435" s="24"/>
      <c r="C435" s="193">
        <v>0</v>
      </c>
      <c r="D435" s="193">
        <v>0</v>
      </c>
    </row>
    <row r="436" spans="1:7" ht="18.95" customHeight="1" thickBot="1">
      <c r="A436" s="70" t="s">
        <v>10</v>
      </c>
      <c r="B436" s="68"/>
      <c r="C436" s="135">
        <f>SUM(C434:C435)</f>
        <v>140000</v>
      </c>
      <c r="D436" s="135">
        <f t="shared" ref="D436" si="30">SUM(D434:D435)</f>
        <v>40436.080000000002</v>
      </c>
    </row>
    <row r="437" spans="1:7" ht="18.95" customHeight="1" thickTop="1" thickBot="1">
      <c r="A437" s="25" t="s">
        <v>211</v>
      </c>
      <c r="B437" s="35"/>
      <c r="C437" s="136">
        <f>C431+C436</f>
        <v>3502000</v>
      </c>
      <c r="D437" s="136">
        <f t="shared" ref="D437" si="31">D431+D436</f>
        <v>3391436.08</v>
      </c>
    </row>
    <row r="438" spans="1:7" ht="18.95" customHeight="1" thickTop="1" thickBot="1">
      <c r="A438" s="39" t="s">
        <v>212</v>
      </c>
      <c r="B438" s="40"/>
      <c r="C438" s="150">
        <f>C418+C437</f>
        <v>5448070</v>
      </c>
      <c r="D438" s="150">
        <f t="shared" ref="D438" si="32">D418+D437</f>
        <v>4538604.9000000004</v>
      </c>
    </row>
    <row r="439" spans="1:7" ht="18.95" customHeight="1" thickTop="1">
      <c r="A439" s="33" t="s">
        <v>213</v>
      </c>
      <c r="B439" s="24"/>
      <c r="C439" s="147"/>
      <c r="D439" s="142"/>
    </row>
    <row r="440" spans="1:7" s="37" customFormat="1" ht="18.95" customHeight="1">
      <c r="A440" s="7" t="s">
        <v>214</v>
      </c>
      <c r="B440" s="24"/>
      <c r="C440" s="131"/>
      <c r="D440" s="81"/>
      <c r="E440" s="58"/>
    </row>
    <row r="441" spans="1:7" ht="18.95" customHeight="1">
      <c r="A441" s="7" t="s">
        <v>79</v>
      </c>
      <c r="B441" s="4"/>
      <c r="C441" s="119"/>
      <c r="D441" s="82"/>
    </row>
    <row r="442" spans="1:7" s="64" customFormat="1" ht="18.95" customHeight="1">
      <c r="A442" s="7" t="s">
        <v>87</v>
      </c>
      <c r="B442" s="4"/>
      <c r="C442" s="119"/>
      <c r="D442" s="82"/>
      <c r="G442" s="10"/>
    </row>
    <row r="443" spans="1:7" s="49" customFormat="1" ht="18.95" customHeight="1">
      <c r="A443" s="4" t="s">
        <v>215</v>
      </c>
      <c r="B443" s="4"/>
      <c r="C443" s="119"/>
      <c r="D443" s="82"/>
      <c r="G443" s="64"/>
    </row>
    <row r="444" spans="1:7" s="49" customFormat="1" ht="18.95" customHeight="1">
      <c r="A444" s="12" t="s">
        <v>216</v>
      </c>
      <c r="B444" s="4"/>
      <c r="C444" s="119">
        <v>100000</v>
      </c>
      <c r="D444" s="82">
        <v>0</v>
      </c>
      <c r="E444" s="69"/>
    </row>
    <row r="445" spans="1:7" s="64" customFormat="1" ht="18.95" customHeight="1">
      <c r="A445" s="4" t="s">
        <v>217</v>
      </c>
      <c r="B445" s="4"/>
      <c r="C445" s="132">
        <v>10000</v>
      </c>
      <c r="D445" s="79">
        <v>10000</v>
      </c>
    </row>
    <row r="446" spans="1:7" ht="18.95" customHeight="1" thickBot="1">
      <c r="A446" s="6" t="s">
        <v>10</v>
      </c>
      <c r="B446" s="4"/>
      <c r="C446" s="80">
        <f>SUM(C444:C445)</f>
        <v>110000</v>
      </c>
      <c r="D446" s="80">
        <f t="shared" ref="D446" si="33">SUM(D444:D445)</f>
        <v>10000</v>
      </c>
    </row>
    <row r="447" spans="1:7" ht="18.95" customHeight="1" thickTop="1" thickBot="1">
      <c r="A447" s="53" t="s">
        <v>218</v>
      </c>
      <c r="B447" s="54"/>
      <c r="C447" s="109">
        <f>C446</f>
        <v>110000</v>
      </c>
      <c r="D447" s="109">
        <f t="shared" ref="D447" si="34">D446</f>
        <v>10000</v>
      </c>
    </row>
    <row r="448" spans="1:7" ht="18.95" customHeight="1" thickTop="1" thickBot="1">
      <c r="A448" s="47" t="s">
        <v>219</v>
      </c>
      <c r="B448" s="48"/>
      <c r="C448" s="150">
        <f>SUM(C447)</f>
        <v>110000</v>
      </c>
      <c r="D448" s="150">
        <f t="shared" ref="D448" si="35">SUM(D447)</f>
        <v>10000</v>
      </c>
    </row>
    <row r="449" spans="1:4" ht="18.95" customHeight="1" thickTop="1">
      <c r="A449" s="71"/>
      <c r="B449" s="58"/>
      <c r="C449" s="151"/>
      <c r="D449" s="151"/>
    </row>
    <row r="450" spans="1:4" ht="18.95" customHeight="1">
      <c r="A450" s="71"/>
      <c r="B450" s="58"/>
      <c r="C450" s="151"/>
      <c r="D450" s="151"/>
    </row>
    <row r="451" spans="1:4" ht="18.95" customHeight="1">
      <c r="A451" s="71"/>
      <c r="B451" s="58"/>
      <c r="C451" s="151"/>
      <c r="D451" s="151"/>
    </row>
    <row r="452" spans="1:4" ht="18.95" customHeight="1">
      <c r="A452" s="71"/>
      <c r="B452" s="58"/>
      <c r="C452" s="151"/>
      <c r="D452" s="151"/>
    </row>
    <row r="453" spans="1:4" ht="18.95" customHeight="1">
      <c r="A453" s="251">
        <v>12</v>
      </c>
      <c r="B453" s="251"/>
      <c r="C453" s="251"/>
      <c r="D453" s="251"/>
    </row>
    <row r="454" spans="1:4" ht="18.95" customHeight="1">
      <c r="A454" s="253" t="s">
        <v>2</v>
      </c>
      <c r="B454" s="253" t="s">
        <v>3</v>
      </c>
      <c r="C454" s="255" t="s">
        <v>4</v>
      </c>
      <c r="D454" s="257" t="s">
        <v>61</v>
      </c>
    </row>
    <row r="455" spans="1:4" ht="18.95" customHeight="1" thickBot="1">
      <c r="A455" s="254"/>
      <c r="B455" s="254"/>
      <c r="C455" s="260"/>
      <c r="D455" s="261"/>
    </row>
    <row r="456" spans="1:4" ht="18.95" customHeight="1">
      <c r="A456" s="23" t="s">
        <v>220</v>
      </c>
      <c r="B456" s="24"/>
      <c r="C456" s="131"/>
      <c r="D456" s="81"/>
    </row>
    <row r="457" spans="1:4" ht="18.95" customHeight="1">
      <c r="A457" s="7" t="s">
        <v>221</v>
      </c>
      <c r="B457" s="4"/>
      <c r="C457" s="119"/>
      <c r="D457" s="82"/>
    </row>
    <row r="458" spans="1:4" ht="18.95" customHeight="1">
      <c r="A458" s="7" t="s">
        <v>79</v>
      </c>
      <c r="B458" s="4"/>
      <c r="C458" s="119"/>
      <c r="D458" s="82"/>
    </row>
    <row r="459" spans="1:4" ht="18.95" customHeight="1">
      <c r="A459" s="7" t="s">
        <v>87</v>
      </c>
      <c r="B459" s="4"/>
      <c r="C459" s="119"/>
      <c r="D459" s="82"/>
    </row>
    <row r="460" spans="1:4" ht="18.95" customHeight="1">
      <c r="A460" s="4" t="s">
        <v>157</v>
      </c>
      <c r="B460" s="4"/>
      <c r="C460" s="119"/>
      <c r="D460" s="82"/>
    </row>
    <row r="461" spans="1:4" ht="18.95" customHeight="1">
      <c r="A461" s="4" t="s">
        <v>222</v>
      </c>
      <c r="B461" s="4"/>
      <c r="C461" s="119">
        <v>150000</v>
      </c>
      <c r="D461" s="82">
        <v>115836</v>
      </c>
    </row>
    <row r="462" spans="1:4" ht="18.95" customHeight="1" thickBot="1">
      <c r="A462" s="6" t="s">
        <v>10</v>
      </c>
      <c r="B462" s="7"/>
      <c r="C462" s="99">
        <f>SUM(C461)</f>
        <v>150000</v>
      </c>
      <c r="D462" s="99">
        <f t="shared" ref="D462" si="36">SUM(D461)</f>
        <v>115836</v>
      </c>
    </row>
    <row r="463" spans="1:4" ht="18.95" customHeight="1" thickTop="1">
      <c r="A463" s="7" t="s">
        <v>99</v>
      </c>
      <c r="B463" s="4"/>
      <c r="C463" s="131"/>
      <c r="D463" s="81"/>
    </row>
    <row r="464" spans="1:4" ht="18.95" customHeight="1">
      <c r="A464" s="4" t="s">
        <v>223</v>
      </c>
      <c r="B464" s="4"/>
      <c r="C464" s="132">
        <v>100000</v>
      </c>
      <c r="D464" s="79">
        <v>0</v>
      </c>
    </row>
    <row r="465" spans="1:6" ht="18.95" customHeight="1" thickBot="1">
      <c r="A465" s="6" t="s">
        <v>10</v>
      </c>
      <c r="B465" s="7"/>
      <c r="C465" s="99">
        <f>SUM(C464)</f>
        <v>100000</v>
      </c>
      <c r="D465" s="99">
        <f t="shared" ref="D465" si="37">SUM(D464)</f>
        <v>0</v>
      </c>
    </row>
    <row r="466" spans="1:6" s="36" customFormat="1" ht="18.95" customHeight="1" thickTop="1" thickBot="1">
      <c r="A466" s="34" t="s">
        <v>224</v>
      </c>
      <c r="B466" s="35"/>
      <c r="C466" s="109">
        <f>C462+C465</f>
        <v>250000</v>
      </c>
      <c r="D466" s="109">
        <f t="shared" ref="D466" si="38">D462+D465</f>
        <v>115836</v>
      </c>
      <c r="E466" s="51"/>
    </row>
    <row r="467" spans="1:6" s="37" customFormat="1" ht="18.95" customHeight="1" thickTop="1">
      <c r="A467" s="11" t="s">
        <v>225</v>
      </c>
      <c r="B467" s="4"/>
      <c r="C467" s="131"/>
      <c r="D467" s="81"/>
      <c r="E467" s="58"/>
    </row>
    <row r="468" spans="1:6" ht="18.95" customHeight="1">
      <c r="A468" s="7" t="s">
        <v>79</v>
      </c>
      <c r="B468" s="4"/>
      <c r="C468" s="119"/>
      <c r="D468" s="82"/>
    </row>
    <row r="469" spans="1:6" ht="18.95" customHeight="1">
      <c r="A469" s="7" t="s">
        <v>87</v>
      </c>
      <c r="B469" s="4"/>
      <c r="C469" s="132"/>
      <c r="D469" s="79"/>
    </row>
    <row r="470" spans="1:6" ht="18.95" customHeight="1">
      <c r="A470" s="11" t="s">
        <v>157</v>
      </c>
      <c r="B470" s="4"/>
      <c r="C470" s="187"/>
      <c r="D470" s="140"/>
    </row>
    <row r="471" spans="1:6" ht="18.95" customHeight="1">
      <c r="A471" s="4" t="s">
        <v>226</v>
      </c>
      <c r="B471" s="4"/>
      <c r="C471" s="176">
        <v>100000</v>
      </c>
      <c r="D471" s="78">
        <v>0</v>
      </c>
      <c r="F471" s="10"/>
    </row>
    <row r="472" spans="1:6" ht="18.95" customHeight="1">
      <c r="A472" s="4" t="s">
        <v>227</v>
      </c>
      <c r="B472" s="4"/>
      <c r="C472" s="131">
        <v>200000</v>
      </c>
      <c r="D472" s="81">
        <v>196175.07</v>
      </c>
    </row>
    <row r="473" spans="1:6" ht="18.95" customHeight="1">
      <c r="A473" s="4" t="s">
        <v>284</v>
      </c>
      <c r="B473" s="4"/>
      <c r="C473" s="131">
        <v>100000</v>
      </c>
      <c r="D473" s="81">
        <v>100000</v>
      </c>
    </row>
    <row r="474" spans="1:6" ht="18.95" customHeight="1">
      <c r="A474" s="4" t="s">
        <v>285</v>
      </c>
      <c r="B474" s="4"/>
      <c r="C474" s="176">
        <v>200000</v>
      </c>
      <c r="D474" s="82">
        <v>128450</v>
      </c>
    </row>
    <row r="475" spans="1:6" ht="18.95" customHeight="1">
      <c r="A475" s="4" t="s">
        <v>286</v>
      </c>
      <c r="B475" s="4"/>
      <c r="C475" s="177">
        <v>15000</v>
      </c>
      <c r="D475" s="79">
        <v>12500</v>
      </c>
    </row>
    <row r="476" spans="1:6" s="36" customFormat="1" ht="18.95" customHeight="1">
      <c r="A476" s="4" t="s">
        <v>287</v>
      </c>
      <c r="B476" s="4"/>
      <c r="C476" s="176">
        <v>40000</v>
      </c>
      <c r="D476" s="82">
        <v>40000</v>
      </c>
      <c r="E476" s="51"/>
    </row>
    <row r="477" spans="1:6" s="36" customFormat="1" ht="18.95" customHeight="1">
      <c r="A477" s="8" t="s">
        <v>349</v>
      </c>
      <c r="B477" s="68"/>
      <c r="C477" s="194">
        <v>50000</v>
      </c>
      <c r="D477" s="89">
        <v>26000</v>
      </c>
      <c r="E477" s="51"/>
    </row>
    <row r="478" spans="1:6" ht="18.95" customHeight="1" thickBot="1">
      <c r="A478" s="6" t="s">
        <v>10</v>
      </c>
      <c r="B478" s="7"/>
      <c r="C478" s="99">
        <f>SUM(C471:C477)</f>
        <v>705000</v>
      </c>
      <c r="D478" s="99">
        <f t="shared" ref="D478" si="39">SUM(D471:D477)</f>
        <v>503125.07</v>
      </c>
    </row>
    <row r="479" spans="1:6" ht="18.95" customHeight="1" thickTop="1">
      <c r="A479" s="23" t="s">
        <v>163</v>
      </c>
      <c r="B479" s="24"/>
      <c r="C479" s="131"/>
      <c r="D479" s="81"/>
    </row>
    <row r="480" spans="1:6" ht="18.95" customHeight="1">
      <c r="A480" s="7" t="s">
        <v>115</v>
      </c>
      <c r="B480" s="4"/>
      <c r="C480" s="119"/>
      <c r="D480" s="82"/>
    </row>
    <row r="481" spans="1:4" ht="18.95" customHeight="1">
      <c r="A481" s="4" t="s">
        <v>228</v>
      </c>
      <c r="B481" s="4"/>
      <c r="C481" s="119"/>
      <c r="D481" s="82"/>
    </row>
    <row r="482" spans="1:4" ht="18.95" customHeight="1">
      <c r="A482" s="4" t="s">
        <v>229</v>
      </c>
      <c r="B482" s="4"/>
      <c r="C482" s="119">
        <v>10000</v>
      </c>
      <c r="D482" s="85">
        <v>10000</v>
      </c>
    </row>
    <row r="483" spans="1:4" ht="18.95" customHeight="1">
      <c r="A483" s="4" t="s">
        <v>230</v>
      </c>
      <c r="B483" s="4"/>
      <c r="C483" s="132">
        <v>10000</v>
      </c>
      <c r="D483" s="86">
        <v>10000</v>
      </c>
    </row>
    <row r="484" spans="1:4" ht="18.95" customHeight="1" thickBot="1">
      <c r="A484" s="6" t="s">
        <v>10</v>
      </c>
      <c r="B484" s="4"/>
      <c r="C484" s="87">
        <f>SUM(C482:C483)</f>
        <v>20000</v>
      </c>
      <c r="D484" s="87">
        <f t="shared" ref="D484" si="40">SUM(D482:D483)</f>
        <v>20000</v>
      </c>
    </row>
    <row r="485" spans="1:4" ht="18.95" customHeight="1" thickTop="1" thickBot="1">
      <c r="A485" s="53" t="s">
        <v>231</v>
      </c>
      <c r="B485" s="51"/>
      <c r="C485" s="109">
        <f>C478+C484</f>
        <v>725000</v>
      </c>
      <c r="D485" s="109">
        <f>D478+D484</f>
        <v>523125.07</v>
      </c>
    </row>
    <row r="486" spans="1:4" ht="18.95" customHeight="1" thickTop="1" thickBot="1">
      <c r="A486" s="218" t="s">
        <v>232</v>
      </c>
      <c r="B486" s="219"/>
      <c r="C486" s="137">
        <f>C466+C485</f>
        <v>975000</v>
      </c>
      <c r="D486" s="137">
        <f>D466+D485</f>
        <v>638961.07000000007</v>
      </c>
    </row>
    <row r="487" spans="1:4" ht="18.95" customHeight="1" thickTop="1">
      <c r="A487" s="217"/>
      <c r="B487" s="32"/>
      <c r="C487" s="190"/>
      <c r="D487" s="190"/>
    </row>
    <row r="488" spans="1:4" ht="18.95" customHeight="1">
      <c r="A488" s="217"/>
      <c r="B488" s="32"/>
      <c r="C488" s="190"/>
      <c r="D488" s="190"/>
    </row>
    <row r="489" spans="1:4" ht="18.95" customHeight="1">
      <c r="A489" s="217"/>
      <c r="B489" s="10"/>
      <c r="C489" s="167"/>
      <c r="D489" s="110"/>
    </row>
    <row r="490" spans="1:4" ht="18.95" customHeight="1">
      <c r="A490" s="217"/>
      <c r="B490" s="10"/>
      <c r="C490" s="167"/>
      <c r="D490" s="110"/>
    </row>
    <row r="491" spans="1:4" ht="18.95" customHeight="1">
      <c r="A491" s="217"/>
      <c r="B491" s="10"/>
      <c r="C491" s="167"/>
      <c r="D491" s="110"/>
    </row>
    <row r="492" spans="1:4" ht="18.95" customHeight="1">
      <c r="A492" s="217"/>
      <c r="B492" s="10"/>
      <c r="C492" s="167"/>
      <c r="D492" s="110"/>
    </row>
    <row r="493" spans="1:4" ht="18.95" customHeight="1">
      <c r="A493" s="217"/>
      <c r="B493" s="10"/>
      <c r="C493" s="167"/>
      <c r="D493" s="110"/>
    </row>
    <row r="494" spans="1:4" ht="18.95" customHeight="1">
      <c r="A494" s="251">
        <v>13</v>
      </c>
      <c r="B494" s="251"/>
      <c r="C494" s="251"/>
      <c r="D494" s="251"/>
    </row>
    <row r="495" spans="1:4" ht="18.95" customHeight="1">
      <c r="A495" s="253" t="s">
        <v>2</v>
      </c>
      <c r="B495" s="253" t="s">
        <v>3</v>
      </c>
      <c r="C495" s="255" t="s">
        <v>4</v>
      </c>
      <c r="D495" s="257" t="s">
        <v>61</v>
      </c>
    </row>
    <row r="496" spans="1:4" ht="18.95" customHeight="1">
      <c r="A496" s="254"/>
      <c r="B496" s="254"/>
      <c r="C496" s="256"/>
      <c r="D496" s="258"/>
    </row>
    <row r="497" spans="1:9" ht="18.95" customHeight="1">
      <c r="A497" s="23" t="s">
        <v>233</v>
      </c>
      <c r="C497" s="131"/>
      <c r="D497" s="81"/>
      <c r="F497" s="10"/>
      <c r="G497" s="10"/>
      <c r="H497" s="10"/>
      <c r="I497" s="10"/>
    </row>
    <row r="498" spans="1:9" ht="18.95" customHeight="1">
      <c r="A498" s="7" t="s">
        <v>234</v>
      </c>
      <c r="B498" s="4"/>
      <c r="C498" s="119"/>
      <c r="D498" s="82"/>
      <c r="F498" s="10"/>
      <c r="G498" s="10"/>
      <c r="H498" s="10"/>
      <c r="I498" s="10"/>
    </row>
    <row r="499" spans="1:9" ht="18.95" customHeight="1">
      <c r="A499" s="7" t="s">
        <v>79</v>
      </c>
      <c r="B499" s="4"/>
      <c r="C499" s="119"/>
      <c r="D499" s="82"/>
      <c r="F499" s="10"/>
      <c r="G499" s="10"/>
      <c r="H499" s="10"/>
      <c r="I499" s="10"/>
    </row>
    <row r="500" spans="1:9" ht="18.95" customHeight="1">
      <c r="A500" s="7" t="s">
        <v>87</v>
      </c>
      <c r="B500" s="4"/>
      <c r="C500" s="132"/>
      <c r="D500" s="79"/>
      <c r="F500" s="10"/>
      <c r="G500" s="10"/>
      <c r="H500" s="10"/>
      <c r="I500" s="10"/>
    </row>
    <row r="501" spans="1:9" ht="18.95" customHeight="1">
      <c r="A501" s="4" t="s">
        <v>215</v>
      </c>
      <c r="B501" s="4"/>
      <c r="C501" s="132" t="s">
        <v>23</v>
      </c>
      <c r="D501" s="79" t="s">
        <v>23</v>
      </c>
      <c r="F501" s="10"/>
      <c r="G501" s="10"/>
      <c r="H501" s="10"/>
      <c r="I501" s="10"/>
    </row>
    <row r="502" spans="1:9" ht="18.95" customHeight="1">
      <c r="A502" s="4" t="s">
        <v>289</v>
      </c>
      <c r="B502" s="8"/>
      <c r="C502" s="111">
        <v>20000</v>
      </c>
      <c r="D502" s="79">
        <v>0</v>
      </c>
      <c r="F502" s="10"/>
      <c r="G502" s="10"/>
      <c r="H502" s="10"/>
      <c r="I502" s="10"/>
    </row>
    <row r="503" spans="1:9" ht="18.95" customHeight="1" thickBot="1">
      <c r="A503" s="6" t="s">
        <v>10</v>
      </c>
      <c r="B503" s="4"/>
      <c r="C503" s="135">
        <f>SUM(C502)</f>
        <v>20000</v>
      </c>
      <c r="D503" s="135">
        <f t="shared" ref="D503" si="41">SUM(D502)</f>
        <v>0</v>
      </c>
      <c r="F503" s="10"/>
      <c r="G503" s="10"/>
      <c r="H503" s="10"/>
      <c r="I503" s="10"/>
    </row>
    <row r="504" spans="1:9" ht="18.95" customHeight="1" thickTop="1">
      <c r="A504" s="7" t="s">
        <v>99</v>
      </c>
      <c r="B504" s="4"/>
      <c r="C504" s="237"/>
      <c r="D504" s="147"/>
      <c r="F504" s="10"/>
      <c r="G504" s="10"/>
      <c r="H504" s="10"/>
      <c r="I504" s="10"/>
    </row>
    <row r="505" spans="1:9" ht="18.95" customHeight="1">
      <c r="A505" s="4" t="s">
        <v>371</v>
      </c>
      <c r="B505" s="4"/>
      <c r="C505" s="238">
        <v>10000</v>
      </c>
      <c r="D505" s="239">
        <v>9900</v>
      </c>
      <c r="F505" s="10"/>
      <c r="G505" s="10"/>
      <c r="H505" s="10"/>
      <c r="I505" s="10"/>
    </row>
    <row r="506" spans="1:9" ht="18.95" customHeight="1" thickBot="1">
      <c r="A506" s="6" t="s">
        <v>10</v>
      </c>
      <c r="B506" s="7"/>
      <c r="C506" s="99">
        <f>SUM(C505)</f>
        <v>10000</v>
      </c>
      <c r="D506" s="99">
        <f>SUM(D505)</f>
        <v>9900</v>
      </c>
      <c r="F506" s="10"/>
      <c r="G506" s="10"/>
      <c r="H506" s="10"/>
      <c r="I506" s="10"/>
    </row>
    <row r="507" spans="1:9" ht="18.95" customHeight="1" thickTop="1" thickBot="1">
      <c r="A507" s="25" t="s">
        <v>235</v>
      </c>
      <c r="B507" s="59"/>
      <c r="C507" s="136">
        <f>C503+C506</f>
        <v>30000</v>
      </c>
      <c r="D507" s="136">
        <f>D503+D506</f>
        <v>9900</v>
      </c>
      <c r="F507" s="10"/>
      <c r="G507" s="10"/>
      <c r="H507" s="10"/>
      <c r="I507" s="10"/>
    </row>
    <row r="508" spans="1:9" ht="18.95" customHeight="1" thickTop="1" thickBot="1">
      <c r="A508" s="39" t="s">
        <v>236</v>
      </c>
      <c r="B508" s="60"/>
      <c r="C508" s="152">
        <f>C507</f>
        <v>30000</v>
      </c>
      <c r="D508" s="152">
        <f t="shared" ref="D508" si="42">D507</f>
        <v>9900</v>
      </c>
      <c r="F508" s="10"/>
      <c r="G508" s="10"/>
      <c r="H508" s="10"/>
      <c r="I508" s="10"/>
    </row>
    <row r="509" spans="1:9" ht="18.95" customHeight="1" thickTop="1">
      <c r="A509" s="7" t="s">
        <v>237</v>
      </c>
      <c r="B509" s="24"/>
      <c r="C509" s="131"/>
      <c r="D509" s="81"/>
      <c r="F509" s="10"/>
      <c r="G509" s="10"/>
      <c r="H509" s="10"/>
      <c r="I509" s="10"/>
    </row>
    <row r="510" spans="1:9" ht="18.95" customHeight="1">
      <c r="A510" s="7" t="s">
        <v>238</v>
      </c>
      <c r="B510" s="4"/>
      <c r="C510" s="119"/>
      <c r="D510" s="82"/>
      <c r="F510" s="10"/>
      <c r="G510" s="10"/>
      <c r="H510" s="10"/>
      <c r="I510" s="10"/>
    </row>
    <row r="511" spans="1:9" ht="18.95" customHeight="1">
      <c r="A511" s="7" t="s">
        <v>64</v>
      </c>
      <c r="B511" s="4"/>
      <c r="C511" s="119"/>
      <c r="D511" s="82"/>
      <c r="F511" s="10"/>
      <c r="G511" s="10"/>
      <c r="H511" s="10"/>
      <c r="I511" s="10"/>
    </row>
    <row r="512" spans="1:9" ht="18.95" customHeight="1">
      <c r="A512" s="7" t="s">
        <v>126</v>
      </c>
      <c r="B512" s="4"/>
      <c r="C512" s="119"/>
      <c r="D512" s="82"/>
      <c r="F512" s="10"/>
      <c r="G512" s="10"/>
      <c r="H512" s="10"/>
      <c r="I512" s="10"/>
    </row>
    <row r="513" spans="1:9" s="37" customFormat="1" ht="18" customHeight="1">
      <c r="A513" s="7" t="s">
        <v>129</v>
      </c>
      <c r="B513" s="4"/>
      <c r="C513" s="119"/>
      <c r="D513" s="82"/>
      <c r="E513" s="58"/>
      <c r="F513" s="58"/>
      <c r="G513" s="58"/>
      <c r="H513" s="58"/>
      <c r="I513" s="58"/>
    </row>
    <row r="514" spans="1:9" ht="18.95" customHeight="1">
      <c r="A514" s="12" t="s">
        <v>239</v>
      </c>
      <c r="B514" s="4"/>
      <c r="C514" s="229">
        <f>225360+9000</f>
        <v>234360</v>
      </c>
      <c r="D514" s="82">
        <v>233960</v>
      </c>
      <c r="F514" s="10"/>
      <c r="G514" s="10"/>
      <c r="H514" s="10"/>
      <c r="I514" s="10"/>
    </row>
    <row r="515" spans="1:9" ht="18.95" customHeight="1">
      <c r="A515" s="4" t="s">
        <v>78</v>
      </c>
      <c r="B515" s="4"/>
      <c r="C515" s="132">
        <v>36000</v>
      </c>
      <c r="D515" s="79">
        <v>36000</v>
      </c>
      <c r="F515" s="10"/>
      <c r="G515" s="10"/>
      <c r="H515" s="10"/>
      <c r="I515" s="10"/>
    </row>
    <row r="516" spans="1:9" ht="18.95" customHeight="1" thickBot="1">
      <c r="A516" s="6" t="s">
        <v>10</v>
      </c>
      <c r="B516" s="7"/>
      <c r="C516" s="80">
        <f>SUM(C514:C515)</f>
        <v>270360</v>
      </c>
      <c r="D516" s="80">
        <f t="shared" ref="D516" si="43">SUM(D514:D515)</f>
        <v>269960</v>
      </c>
      <c r="F516" s="10"/>
      <c r="G516" s="10"/>
      <c r="H516" s="10"/>
      <c r="I516" s="10"/>
    </row>
    <row r="517" spans="1:9" ht="18.95" customHeight="1" thickTop="1">
      <c r="A517" s="11" t="s">
        <v>79</v>
      </c>
      <c r="B517" s="4"/>
      <c r="C517" s="172"/>
      <c r="D517" s="100"/>
      <c r="F517" s="10"/>
      <c r="G517" s="10"/>
      <c r="H517" s="10"/>
      <c r="I517" s="10"/>
    </row>
    <row r="518" spans="1:9" ht="18.95" customHeight="1">
      <c r="A518" s="7" t="s">
        <v>81</v>
      </c>
      <c r="B518" s="4"/>
      <c r="C518" s="192"/>
      <c r="D518" s="145"/>
      <c r="F518" s="10"/>
      <c r="G518" s="10"/>
      <c r="H518" s="10"/>
      <c r="I518" s="10"/>
    </row>
    <row r="519" spans="1:9" ht="18.95" customHeight="1">
      <c r="A519" s="4" t="s">
        <v>240</v>
      </c>
      <c r="B519" s="4"/>
      <c r="C519" s="159">
        <f>20000-9000</f>
        <v>11000</v>
      </c>
      <c r="D519" s="121">
        <v>0</v>
      </c>
      <c r="F519" s="10"/>
      <c r="G519" s="10"/>
      <c r="H519" s="10"/>
      <c r="I519" s="10"/>
    </row>
    <row r="520" spans="1:9" ht="18.95" customHeight="1" thickBot="1">
      <c r="A520" s="6" t="s">
        <v>10</v>
      </c>
      <c r="B520" s="4"/>
      <c r="C520" s="87">
        <f>SUM(C519)</f>
        <v>11000</v>
      </c>
      <c r="D520" s="87">
        <f t="shared" ref="D520" si="44">SUM(D519)</f>
        <v>0</v>
      </c>
      <c r="F520" s="10"/>
      <c r="G520" s="10"/>
      <c r="H520" s="10"/>
      <c r="I520" s="10"/>
    </row>
    <row r="521" spans="1:9" ht="18.95" customHeight="1" thickTop="1">
      <c r="A521" s="7" t="s">
        <v>99</v>
      </c>
      <c r="B521" s="4"/>
      <c r="C521" s="195"/>
      <c r="D521" s="106"/>
      <c r="F521" s="10"/>
      <c r="G521" s="10"/>
      <c r="H521" s="10"/>
      <c r="I521" s="10"/>
    </row>
    <row r="522" spans="1:9" ht="18.95" customHeight="1">
      <c r="A522" s="4" t="s">
        <v>241</v>
      </c>
      <c r="B522" s="4"/>
      <c r="C522" s="132">
        <f>100000+20000</f>
        <v>120000</v>
      </c>
      <c r="D522" s="86">
        <v>114789</v>
      </c>
      <c r="F522" s="10"/>
      <c r="G522" s="10"/>
      <c r="H522" s="10"/>
      <c r="I522" s="10"/>
    </row>
    <row r="523" spans="1:9" ht="18.95" customHeight="1" thickBot="1">
      <c r="A523" s="6" t="s">
        <v>10</v>
      </c>
      <c r="B523" s="4"/>
      <c r="C523" s="87">
        <f>SUM(C522)</f>
        <v>120000</v>
      </c>
      <c r="D523" s="87">
        <f t="shared" ref="D523" si="45">SUM(D522)</f>
        <v>114789</v>
      </c>
      <c r="F523" s="10"/>
      <c r="G523" s="10"/>
      <c r="H523" s="10"/>
      <c r="I523" s="10"/>
    </row>
    <row r="524" spans="1:9" ht="18.95" customHeight="1" thickTop="1">
      <c r="A524" s="23" t="s">
        <v>107</v>
      </c>
      <c r="B524" s="24"/>
      <c r="C524" s="131"/>
      <c r="D524" s="81"/>
      <c r="F524" s="10"/>
      <c r="G524" s="10"/>
      <c r="H524" s="10"/>
      <c r="I524" s="10"/>
    </row>
    <row r="525" spans="1:9" ht="18.95" customHeight="1">
      <c r="A525" s="4" t="s">
        <v>242</v>
      </c>
      <c r="B525" s="4"/>
      <c r="C525" s="132">
        <f>700000-20000</f>
        <v>680000</v>
      </c>
      <c r="D525" s="79">
        <v>499021.07</v>
      </c>
      <c r="F525" s="10"/>
      <c r="G525" s="10"/>
      <c r="H525" s="10"/>
      <c r="I525" s="10"/>
    </row>
    <row r="526" spans="1:9" ht="18.95" customHeight="1" thickBot="1">
      <c r="A526" s="13" t="s">
        <v>10</v>
      </c>
      <c r="B526" s="8"/>
      <c r="C526" s="80">
        <f>SUM(C525)</f>
        <v>680000</v>
      </c>
      <c r="D526" s="80">
        <f t="shared" ref="D526" si="46">SUM(D525)</f>
        <v>499021.07</v>
      </c>
      <c r="F526" s="10"/>
      <c r="G526" s="10"/>
      <c r="H526" s="10"/>
      <c r="I526" s="10"/>
    </row>
    <row r="527" spans="1:9" ht="18.95" customHeight="1" thickTop="1" thickBot="1">
      <c r="A527" s="34" t="s">
        <v>243</v>
      </c>
      <c r="B527" s="35"/>
      <c r="C527" s="109">
        <f>C516+C520+C523+C526</f>
        <v>1081360</v>
      </c>
      <c r="D527" s="109">
        <f>D516+D520+D523+D526</f>
        <v>883770.07000000007</v>
      </c>
      <c r="F527" s="10"/>
      <c r="G527" s="10"/>
      <c r="H527" s="10"/>
      <c r="I527" s="10"/>
    </row>
    <row r="528" spans="1:9" ht="18.95" customHeight="1" thickTop="1" thickBot="1">
      <c r="A528" s="47" t="s">
        <v>244</v>
      </c>
      <c r="B528" s="48"/>
      <c r="C528" s="124">
        <f>C527</f>
        <v>1081360</v>
      </c>
      <c r="D528" s="124">
        <f t="shared" ref="D528" si="47">D527</f>
        <v>883770.07000000007</v>
      </c>
      <c r="F528" s="10"/>
      <c r="G528" s="10"/>
      <c r="H528" s="10"/>
      <c r="I528" s="10"/>
    </row>
    <row r="529" spans="1:9" ht="18.95" customHeight="1" thickTop="1">
      <c r="A529" s="217"/>
      <c r="B529" s="10"/>
      <c r="C529" s="144"/>
      <c r="D529" s="144"/>
      <c r="F529" s="10"/>
      <c r="G529" s="10"/>
      <c r="H529" s="10"/>
      <c r="I529" s="10"/>
    </row>
    <row r="530" spans="1:9" ht="18.95" customHeight="1">
      <c r="A530" s="217"/>
      <c r="B530" s="10"/>
      <c r="C530" s="144"/>
      <c r="D530" s="144"/>
      <c r="F530" s="10"/>
      <c r="G530" s="10"/>
      <c r="H530" s="10"/>
      <c r="I530" s="10"/>
    </row>
    <row r="531" spans="1:9" ht="18.95" customHeight="1">
      <c r="A531" s="217"/>
      <c r="B531" s="10"/>
      <c r="C531" s="144"/>
      <c r="D531" s="144"/>
      <c r="F531" s="10"/>
      <c r="G531" s="10"/>
      <c r="H531" s="10"/>
      <c r="I531" s="10"/>
    </row>
    <row r="532" spans="1:9" ht="18.95" customHeight="1">
      <c r="A532" s="217"/>
      <c r="B532" s="10"/>
      <c r="C532" s="144"/>
      <c r="D532" s="144"/>
      <c r="F532" s="10"/>
      <c r="G532" s="10"/>
      <c r="H532" s="10"/>
      <c r="I532" s="10"/>
    </row>
    <row r="533" spans="1:9" ht="18.95" customHeight="1">
      <c r="A533" s="217"/>
      <c r="B533" s="10"/>
      <c r="C533" s="144"/>
      <c r="D533" s="144"/>
      <c r="F533" s="10"/>
      <c r="G533" s="10"/>
      <c r="H533" s="10"/>
      <c r="I533" s="10"/>
    </row>
    <row r="534" spans="1:9" ht="18.95" customHeight="1">
      <c r="A534" s="217"/>
      <c r="B534" s="10"/>
      <c r="C534" s="190"/>
      <c r="D534" s="144"/>
      <c r="F534" s="10"/>
      <c r="G534" s="10"/>
      <c r="H534" s="10"/>
      <c r="I534" s="10"/>
    </row>
    <row r="535" spans="1:9" ht="18.95" customHeight="1">
      <c r="A535" s="251">
        <v>14</v>
      </c>
      <c r="B535" s="251"/>
      <c r="C535" s="251"/>
      <c r="D535" s="251"/>
      <c r="F535" s="10"/>
      <c r="G535" s="10"/>
      <c r="H535" s="10"/>
      <c r="I535" s="10"/>
    </row>
    <row r="536" spans="1:9" ht="18.95" customHeight="1">
      <c r="A536" s="253" t="s">
        <v>2</v>
      </c>
      <c r="B536" s="253" t="s">
        <v>3</v>
      </c>
      <c r="C536" s="255" t="s">
        <v>4</v>
      </c>
      <c r="D536" s="257" t="s">
        <v>61</v>
      </c>
      <c r="F536" s="10"/>
      <c r="G536" s="10"/>
      <c r="H536" s="10"/>
      <c r="I536" s="10"/>
    </row>
    <row r="537" spans="1:9" ht="18.95" customHeight="1">
      <c r="A537" s="254"/>
      <c r="B537" s="254"/>
      <c r="C537" s="256"/>
      <c r="D537" s="258"/>
      <c r="F537" s="10"/>
      <c r="G537" s="10"/>
      <c r="H537" s="10"/>
      <c r="I537" s="10"/>
    </row>
    <row r="538" spans="1:9" ht="18.95" customHeight="1">
      <c r="A538" s="23" t="s">
        <v>245</v>
      </c>
      <c r="B538" s="24"/>
      <c r="C538" s="131"/>
      <c r="D538" s="81"/>
      <c r="F538" s="10"/>
      <c r="G538" s="10"/>
      <c r="H538" s="10"/>
      <c r="I538" s="10"/>
    </row>
    <row r="539" spans="1:9" ht="18.95" customHeight="1">
      <c r="A539" s="7" t="s">
        <v>246</v>
      </c>
      <c r="B539" s="4"/>
      <c r="C539" s="119"/>
      <c r="D539" s="82"/>
      <c r="F539" s="10"/>
      <c r="G539" s="10"/>
      <c r="H539" s="10"/>
      <c r="I539" s="10"/>
    </row>
    <row r="540" spans="1:9" ht="18.95" customHeight="1">
      <c r="A540" s="7" t="s">
        <v>247</v>
      </c>
      <c r="B540" s="4"/>
      <c r="C540" s="119"/>
      <c r="D540" s="82"/>
      <c r="F540" s="10"/>
      <c r="G540" s="10"/>
      <c r="H540" s="10"/>
      <c r="I540" s="10"/>
    </row>
    <row r="541" spans="1:9" ht="18.95" customHeight="1">
      <c r="A541" s="8" t="s">
        <v>248</v>
      </c>
      <c r="B541" s="4"/>
      <c r="C541" s="132">
        <v>78000</v>
      </c>
      <c r="D541" s="153">
        <v>34000</v>
      </c>
      <c r="F541" s="10"/>
      <c r="G541" s="10"/>
      <c r="H541" s="10"/>
      <c r="I541" s="10"/>
    </row>
    <row r="542" spans="1:9" ht="18.95" customHeight="1">
      <c r="A542" s="16" t="s">
        <v>249</v>
      </c>
      <c r="B542" s="8"/>
      <c r="C542" s="85">
        <v>508335</v>
      </c>
      <c r="D542" s="82">
        <v>220725</v>
      </c>
      <c r="F542" s="10"/>
      <c r="G542" s="10"/>
      <c r="H542" s="10"/>
      <c r="I542" s="10"/>
    </row>
    <row r="543" spans="1:9" ht="18.95" customHeight="1">
      <c r="A543" s="4" t="s">
        <v>250</v>
      </c>
      <c r="B543" s="61"/>
      <c r="C543" s="119">
        <v>79395</v>
      </c>
      <c r="D543" s="82">
        <v>66488</v>
      </c>
      <c r="F543" s="10"/>
      <c r="G543" s="10"/>
      <c r="H543" s="10"/>
      <c r="I543" s="10"/>
    </row>
    <row r="544" spans="1:9" ht="18.95" customHeight="1">
      <c r="A544" s="24" t="s">
        <v>251</v>
      </c>
      <c r="B544" s="24"/>
      <c r="C544" s="131" t="s">
        <v>23</v>
      </c>
      <c r="D544" s="81"/>
      <c r="F544" s="10"/>
      <c r="G544" s="10"/>
      <c r="H544" s="10"/>
      <c r="I544" s="10"/>
    </row>
    <row r="545" spans="1:9" ht="18.95" customHeight="1">
      <c r="A545" s="4" t="s">
        <v>350</v>
      </c>
      <c r="B545" s="4"/>
      <c r="C545" s="132">
        <v>200000</v>
      </c>
      <c r="D545" s="79">
        <v>200000</v>
      </c>
      <c r="F545" s="10"/>
      <c r="G545" s="10"/>
      <c r="H545" s="10"/>
      <c r="I545" s="10"/>
    </row>
    <row r="546" spans="1:9" ht="18.95" customHeight="1">
      <c r="A546" s="4" t="s">
        <v>351</v>
      </c>
      <c r="B546" s="8"/>
      <c r="C546" s="111">
        <v>100000</v>
      </c>
      <c r="D546" s="79">
        <v>0</v>
      </c>
      <c r="F546" s="10"/>
      <c r="G546" s="10"/>
      <c r="H546" s="10"/>
      <c r="I546" s="10"/>
    </row>
    <row r="547" spans="1:9" ht="18.95" customHeight="1" thickBot="1">
      <c r="A547" s="6" t="s">
        <v>10</v>
      </c>
      <c r="B547" s="4"/>
      <c r="C547" s="154">
        <f>SUM(C541:C546)</f>
        <v>965730</v>
      </c>
      <c r="D547" s="154">
        <f t="shared" ref="D547" si="48">SUM(D541:D546)</f>
        <v>521213</v>
      </c>
      <c r="F547" s="10"/>
      <c r="G547" s="10"/>
      <c r="H547" s="10"/>
      <c r="I547" s="10"/>
    </row>
    <row r="548" spans="1:9" ht="18.95" customHeight="1" thickTop="1">
      <c r="A548" s="7" t="s">
        <v>254</v>
      </c>
      <c r="B548" s="24"/>
      <c r="C548" s="131"/>
      <c r="D548" s="81"/>
      <c r="F548" s="10"/>
      <c r="G548" s="10"/>
      <c r="H548" s="10"/>
      <c r="I548" s="10"/>
    </row>
    <row r="549" spans="1:9" ht="18.95" customHeight="1">
      <c r="A549" s="4" t="s">
        <v>255</v>
      </c>
      <c r="B549" s="4"/>
      <c r="C549" s="132">
        <v>143000</v>
      </c>
      <c r="D549" s="79">
        <v>143000</v>
      </c>
      <c r="F549" s="10"/>
      <c r="G549" s="10"/>
      <c r="H549" s="10"/>
      <c r="I549" s="10"/>
    </row>
    <row r="550" spans="1:9" ht="18.95" customHeight="1" thickBot="1">
      <c r="A550" s="6" t="s">
        <v>10</v>
      </c>
      <c r="B550" s="4"/>
      <c r="C550" s="80">
        <f>SUM(C549)</f>
        <v>143000</v>
      </c>
      <c r="D550" s="80">
        <f t="shared" ref="D550" si="49">SUM(D549)</f>
        <v>143000</v>
      </c>
      <c r="F550" s="10"/>
      <c r="G550" s="10"/>
      <c r="H550" s="10"/>
      <c r="I550" s="10"/>
    </row>
    <row r="551" spans="1:9" ht="18.95" customHeight="1" thickTop="1" thickBot="1">
      <c r="A551" s="25" t="s">
        <v>256</v>
      </c>
      <c r="B551" s="43"/>
      <c r="C551" s="107">
        <f>C550+C547</f>
        <v>1108730</v>
      </c>
      <c r="D551" s="107">
        <f t="shared" ref="D551" si="50">D550+D547</f>
        <v>664213</v>
      </c>
      <c r="F551" s="10"/>
      <c r="G551" s="10"/>
      <c r="H551" s="10"/>
      <c r="I551" s="10"/>
    </row>
    <row r="552" spans="1:9" ht="18.95" customHeight="1" thickTop="1" thickBot="1">
      <c r="A552" s="39" t="s">
        <v>257</v>
      </c>
      <c r="B552" s="40"/>
      <c r="C552" s="150">
        <f>C551</f>
        <v>1108730</v>
      </c>
      <c r="D552" s="150">
        <f t="shared" ref="D552" si="51">D551</f>
        <v>664213</v>
      </c>
      <c r="F552" s="10"/>
      <c r="G552" s="10"/>
      <c r="H552" s="10"/>
      <c r="I552" s="10"/>
    </row>
    <row r="553" spans="1:9" ht="18.95" customHeight="1" thickTop="1" thickBot="1">
      <c r="A553" s="62" t="s">
        <v>258</v>
      </c>
      <c r="B553" s="63"/>
      <c r="C553" s="107">
        <f>C247+C264+C329+C339+C359+C438+C448+C486+C508+C528+C552</f>
        <v>21000000</v>
      </c>
      <c r="D553" s="107">
        <f>D247+D264+D329+D339+D359+D438+D448+D486+D508+D528+D552</f>
        <v>17456007.59</v>
      </c>
      <c r="F553" s="10"/>
      <c r="G553" s="10"/>
      <c r="H553" s="10"/>
      <c r="I553" s="10"/>
    </row>
    <row r="554" spans="1:9" ht="18.95" customHeight="1" thickTop="1">
      <c r="A554" s="217"/>
      <c r="B554" s="10"/>
      <c r="C554" s="190"/>
      <c r="D554" s="88"/>
      <c r="F554" s="10"/>
      <c r="G554" s="10"/>
      <c r="H554" s="10"/>
      <c r="I554" s="10"/>
    </row>
    <row r="555" spans="1:9" ht="18.95" customHeight="1">
      <c r="A555" s="217"/>
      <c r="B555" s="10"/>
      <c r="C555" s="190"/>
      <c r="D555" s="88"/>
      <c r="F555" s="10"/>
      <c r="G555" s="10"/>
      <c r="H555" s="10"/>
      <c r="I555" s="10"/>
    </row>
    <row r="556" spans="1:9" ht="18.95" customHeight="1">
      <c r="A556" s="252" t="s">
        <v>370</v>
      </c>
      <c r="B556" s="252"/>
      <c r="C556" s="252"/>
      <c r="D556" s="252"/>
      <c r="F556" s="10"/>
      <c r="G556" s="10"/>
      <c r="H556" s="10"/>
      <c r="I556" s="10"/>
    </row>
    <row r="557" spans="1:9" ht="18.95" customHeight="1">
      <c r="A557" s="259" t="s">
        <v>323</v>
      </c>
      <c r="B557" s="259"/>
      <c r="C557" s="259"/>
      <c r="D557" s="259"/>
      <c r="F557" s="10"/>
      <c r="G557" s="10"/>
      <c r="H557" s="10"/>
      <c r="I557" s="10"/>
    </row>
    <row r="558" spans="1:9" ht="18.95" customHeight="1">
      <c r="A558" s="225" t="s">
        <v>321</v>
      </c>
      <c r="B558" s="10"/>
      <c r="C558" s="167"/>
      <c r="D558" s="167"/>
      <c r="F558" s="10"/>
      <c r="G558" s="10"/>
      <c r="H558" s="10"/>
      <c r="I558" s="10"/>
    </row>
    <row r="559" spans="1:9" ht="18.95" customHeight="1">
      <c r="A559" s="217"/>
      <c r="B559" s="10"/>
      <c r="C559" s="190"/>
      <c r="D559" s="88"/>
      <c r="F559" s="10"/>
      <c r="G559" s="10"/>
      <c r="H559" s="10"/>
      <c r="I559" s="10"/>
    </row>
    <row r="560" spans="1:9" ht="18.95" customHeight="1">
      <c r="A560" s="217"/>
      <c r="B560" s="10"/>
      <c r="C560" s="190"/>
      <c r="D560" s="88"/>
      <c r="F560" s="10"/>
      <c r="G560" s="10"/>
      <c r="H560" s="10"/>
      <c r="I560" s="10"/>
    </row>
    <row r="561" spans="1:9" ht="18.95" customHeight="1">
      <c r="A561" s="217"/>
      <c r="B561" s="10"/>
      <c r="C561" s="190"/>
      <c r="D561" s="88"/>
      <c r="F561" s="10"/>
      <c r="G561" s="10"/>
      <c r="H561" s="10"/>
      <c r="I561" s="10"/>
    </row>
    <row r="562" spans="1:9" ht="18.95" customHeight="1">
      <c r="A562" s="217"/>
      <c r="B562" s="10"/>
      <c r="C562" s="190"/>
      <c r="D562" s="88"/>
      <c r="F562" s="10"/>
      <c r="G562" s="10"/>
      <c r="H562" s="10"/>
      <c r="I562" s="10"/>
    </row>
    <row r="563" spans="1:9" ht="18.95" customHeight="1">
      <c r="A563" s="217"/>
      <c r="B563" s="10"/>
      <c r="C563" s="190"/>
      <c r="D563" s="88"/>
      <c r="F563" s="10"/>
      <c r="G563" s="10"/>
      <c r="H563" s="10"/>
      <c r="I563" s="10"/>
    </row>
    <row r="564" spans="1:9" ht="18.95" customHeight="1">
      <c r="A564" s="217"/>
      <c r="B564" s="10"/>
      <c r="C564" s="190"/>
      <c r="D564" s="88"/>
      <c r="F564" s="10"/>
      <c r="G564" s="10"/>
      <c r="H564" s="10"/>
      <c r="I564" s="10"/>
    </row>
    <row r="565" spans="1:9" ht="18.95" customHeight="1">
      <c r="A565" s="252"/>
      <c r="B565" s="252"/>
      <c r="C565" s="252"/>
      <c r="D565" s="252"/>
      <c r="F565" s="10"/>
      <c r="G565" s="10"/>
      <c r="H565" s="10"/>
      <c r="I565" s="10"/>
    </row>
    <row r="566" spans="1:9" ht="18.95" customHeight="1">
      <c r="A566" s="32"/>
      <c r="B566" s="10"/>
      <c r="C566" s="196"/>
      <c r="D566" s="155"/>
      <c r="F566" s="10"/>
      <c r="G566" s="10"/>
      <c r="H566" s="10"/>
      <c r="I566" s="10"/>
    </row>
    <row r="567" spans="1:9" ht="18.95" customHeight="1">
      <c r="A567" s="32"/>
      <c r="B567" s="10"/>
      <c r="C567" s="167"/>
      <c r="D567" s="110"/>
      <c r="F567" s="10"/>
      <c r="G567" s="10"/>
      <c r="H567" s="10"/>
      <c r="I567" s="10"/>
    </row>
    <row r="568" spans="1:9" ht="18.95" customHeight="1">
      <c r="A568" s="32"/>
      <c r="B568" s="10"/>
      <c r="C568" s="197"/>
      <c r="D568" s="110"/>
      <c r="F568" s="10"/>
      <c r="G568" s="10"/>
      <c r="H568" s="10"/>
      <c r="I568" s="10"/>
    </row>
    <row r="569" spans="1:9" ht="18.95" customHeight="1">
      <c r="A569" s="32"/>
      <c r="B569" s="10"/>
      <c r="C569" s="197"/>
      <c r="D569" s="110"/>
    </row>
    <row r="570" spans="1:9" ht="18.95" customHeight="1">
      <c r="A570" s="10"/>
      <c r="B570" s="10"/>
      <c r="C570" s="167"/>
      <c r="D570" s="110"/>
    </row>
    <row r="571" spans="1:9" ht="18.95" customHeight="1">
      <c r="A571" s="10"/>
      <c r="B571" s="10"/>
      <c r="C571" s="167"/>
      <c r="D571" s="110"/>
    </row>
    <row r="572" spans="1:9" ht="18.95" customHeight="1">
      <c r="A572" s="10"/>
      <c r="B572" s="10"/>
      <c r="C572" s="167"/>
      <c r="D572" s="110"/>
    </row>
    <row r="573" spans="1:9" ht="18.95" customHeight="1">
      <c r="A573" s="10"/>
      <c r="B573" s="10"/>
      <c r="C573" s="167"/>
      <c r="D573" s="110"/>
    </row>
    <row r="574" spans="1:9" ht="18.95" customHeight="1">
      <c r="A574" s="10"/>
      <c r="B574" s="10"/>
      <c r="C574" s="167"/>
      <c r="D574" s="110"/>
    </row>
    <row r="575" spans="1:9" ht="18.95" customHeight="1">
      <c r="A575" s="10"/>
      <c r="B575" s="10"/>
      <c r="C575" s="167"/>
      <c r="D575" s="110"/>
    </row>
    <row r="576" spans="1:9" ht="18.95" customHeight="1">
      <c r="A576" s="10"/>
      <c r="B576" s="10"/>
      <c r="C576" s="167"/>
      <c r="D576" s="110"/>
    </row>
    <row r="577" spans="1:4" ht="18.95" customHeight="1">
      <c r="A577" s="10"/>
      <c r="B577" s="10"/>
      <c r="C577" s="167"/>
      <c r="D577" s="110"/>
    </row>
    <row r="578" spans="1:4" ht="18.95" customHeight="1">
      <c r="A578" s="10"/>
      <c r="B578" s="10"/>
      <c r="C578" s="167"/>
      <c r="D578" s="156"/>
    </row>
    <row r="579" spans="1:4" ht="18.95" customHeight="1">
      <c r="A579" s="217"/>
      <c r="B579" s="10"/>
      <c r="C579" s="144"/>
      <c r="D579" s="88"/>
    </row>
    <row r="580" spans="1:4" ht="18.95" customHeight="1">
      <c r="A580" s="10"/>
      <c r="B580" s="10"/>
      <c r="C580" s="167"/>
      <c r="D580" s="110"/>
    </row>
  </sheetData>
  <mergeCells count="77">
    <mergeCell ref="A565:D565"/>
    <mergeCell ref="A536:A537"/>
    <mergeCell ref="B536:B537"/>
    <mergeCell ref="C536:C537"/>
    <mergeCell ref="D536:D537"/>
    <mergeCell ref="A556:D556"/>
    <mergeCell ref="A557:D557"/>
    <mergeCell ref="A535:D535"/>
    <mergeCell ref="A413:A414"/>
    <mergeCell ref="B413:B414"/>
    <mergeCell ref="C413:C414"/>
    <mergeCell ref="D413:D414"/>
    <mergeCell ref="A453:D453"/>
    <mergeCell ref="A454:A455"/>
    <mergeCell ref="B454:B455"/>
    <mergeCell ref="C454:C455"/>
    <mergeCell ref="D454:D455"/>
    <mergeCell ref="A494:D494"/>
    <mergeCell ref="A495:A496"/>
    <mergeCell ref="B495:B496"/>
    <mergeCell ref="C495:C496"/>
    <mergeCell ref="D495:D496"/>
    <mergeCell ref="A412:D412"/>
    <mergeCell ref="A290:A291"/>
    <mergeCell ref="B290:B291"/>
    <mergeCell ref="C290:C291"/>
    <mergeCell ref="D290:D291"/>
    <mergeCell ref="A330:D330"/>
    <mergeCell ref="A331:A332"/>
    <mergeCell ref="B331:B332"/>
    <mergeCell ref="C331:C332"/>
    <mergeCell ref="D331:D332"/>
    <mergeCell ref="A371:D371"/>
    <mergeCell ref="A372:A373"/>
    <mergeCell ref="B372:B373"/>
    <mergeCell ref="C372:C373"/>
    <mergeCell ref="D372:D373"/>
    <mergeCell ref="A289:D289"/>
    <mergeCell ref="A167:A168"/>
    <mergeCell ref="B167:B168"/>
    <mergeCell ref="C167:C168"/>
    <mergeCell ref="D167:D168"/>
    <mergeCell ref="A207:D207"/>
    <mergeCell ref="A208:A209"/>
    <mergeCell ref="B208:B209"/>
    <mergeCell ref="C208:C209"/>
    <mergeCell ref="D208:D209"/>
    <mergeCell ref="A248:D248"/>
    <mergeCell ref="A249:A250"/>
    <mergeCell ref="B249:B250"/>
    <mergeCell ref="C249:C250"/>
    <mergeCell ref="D249:D250"/>
    <mergeCell ref="A166:D166"/>
    <mergeCell ref="A82:D82"/>
    <mergeCell ref="A84:D84"/>
    <mergeCell ref="A85:A86"/>
    <mergeCell ref="B85:B86"/>
    <mergeCell ref="C85:C86"/>
    <mergeCell ref="D85:D86"/>
    <mergeCell ref="A125:D125"/>
    <mergeCell ref="A126:A127"/>
    <mergeCell ref="B126:B127"/>
    <mergeCell ref="C126:C127"/>
    <mergeCell ref="D126:D127"/>
    <mergeCell ref="A81:D81"/>
    <mergeCell ref="A1:D1"/>
    <mergeCell ref="A2:D2"/>
    <mergeCell ref="A3:D3"/>
    <mergeCell ref="A4:A5"/>
    <mergeCell ref="B4:B5"/>
    <mergeCell ref="C4:C5"/>
    <mergeCell ref="D4:D5"/>
    <mergeCell ref="A42:D42"/>
    <mergeCell ref="A43:A44"/>
    <mergeCell ref="B43:B44"/>
    <mergeCell ref="C43:C44"/>
    <mergeCell ref="D43:D44"/>
  </mergeCells>
  <pageMargins left="0.78740157480314965" right="0.31496062992125984" top="0" bottom="0" header="0.51181102362204722" footer="0.44"/>
  <pageSetup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0"/>
  <sheetViews>
    <sheetView view="pageBreakPreview" topLeftCell="A541" zoomScale="130" zoomScaleSheetLayoutView="130" workbookViewId="0">
      <selection activeCell="D8" sqref="D8"/>
    </sheetView>
  </sheetViews>
  <sheetFormatPr defaultRowHeight="18.95" customHeight="1"/>
  <cols>
    <col min="1" max="1" width="53.5703125" style="1" customWidth="1"/>
    <col min="2" max="2" width="9.140625" style="1" customWidth="1"/>
    <col min="3" max="3" width="13.85546875" style="198" customWidth="1"/>
    <col min="4" max="4" width="13.85546875" style="157" customWidth="1"/>
    <col min="5" max="5" width="11.140625" style="10" bestFit="1" customWidth="1"/>
    <col min="6" max="16384" width="9.140625" style="1"/>
  </cols>
  <sheetData>
    <row r="1" spans="1:6" ht="18.95" customHeight="1">
      <c r="A1" s="264" t="s">
        <v>0</v>
      </c>
      <c r="B1" s="264"/>
      <c r="C1" s="264"/>
      <c r="D1" s="264"/>
    </row>
    <row r="2" spans="1:6" ht="18.95" customHeight="1">
      <c r="A2" s="264" t="s">
        <v>1</v>
      </c>
      <c r="B2" s="264"/>
      <c r="C2" s="264"/>
      <c r="D2" s="264"/>
    </row>
    <row r="3" spans="1:6" ht="18.95" customHeight="1">
      <c r="A3" s="251" t="s">
        <v>369</v>
      </c>
      <c r="B3" s="251"/>
      <c r="C3" s="251"/>
      <c r="D3" s="251"/>
    </row>
    <row r="4" spans="1:6" ht="18.95" customHeight="1">
      <c r="A4" s="253" t="s">
        <v>2</v>
      </c>
      <c r="B4" s="253" t="s">
        <v>3</v>
      </c>
      <c r="C4" s="255" t="s">
        <v>4</v>
      </c>
      <c r="D4" s="257" t="s">
        <v>5</v>
      </c>
    </row>
    <row r="5" spans="1:6" ht="18.95" customHeight="1">
      <c r="A5" s="254"/>
      <c r="B5" s="254"/>
      <c r="C5" s="256"/>
      <c r="D5" s="258"/>
    </row>
    <row r="6" spans="1:6" ht="18.95" customHeight="1">
      <c r="A6" s="2" t="s">
        <v>6</v>
      </c>
      <c r="B6" s="3"/>
      <c r="C6" s="158"/>
      <c r="D6" s="77"/>
    </row>
    <row r="7" spans="1:6" ht="18.95" customHeight="1">
      <c r="A7" s="4" t="s">
        <v>7</v>
      </c>
      <c r="B7" s="4"/>
      <c r="C7" s="119">
        <v>67000</v>
      </c>
      <c r="D7" s="243">
        <f>77488.9</f>
        <v>77488.899999999994</v>
      </c>
      <c r="F7" s="5"/>
    </row>
    <row r="8" spans="1:6" ht="18.95" customHeight="1">
      <c r="A8" s="4" t="s">
        <v>8</v>
      </c>
      <c r="B8" s="4"/>
      <c r="C8" s="119">
        <v>50000</v>
      </c>
      <c r="D8" s="243">
        <v>68493</v>
      </c>
    </row>
    <row r="9" spans="1:6" ht="18.95" customHeight="1">
      <c r="A9" s="4" t="s">
        <v>9</v>
      </c>
      <c r="B9" s="4"/>
      <c r="C9" s="132">
        <v>3000</v>
      </c>
      <c r="D9" s="240">
        <v>2600</v>
      </c>
    </row>
    <row r="10" spans="1:6" ht="18.95" customHeight="1" thickBot="1">
      <c r="A10" s="6" t="s">
        <v>10</v>
      </c>
      <c r="B10" s="4"/>
      <c r="C10" s="99">
        <f>SUM(C7:C9)</f>
        <v>120000</v>
      </c>
      <c r="D10" s="80">
        <f>SUM(D7:D9)</f>
        <v>148581.9</v>
      </c>
    </row>
    <row r="11" spans="1:6" ht="18.95" customHeight="1" thickTop="1">
      <c r="A11" s="7" t="s">
        <v>11</v>
      </c>
      <c r="B11" s="4"/>
      <c r="C11" s="131"/>
      <c r="D11" s="81"/>
    </row>
    <row r="12" spans="1:6" ht="18.95" customHeight="1">
      <c r="A12" s="4" t="s">
        <v>12</v>
      </c>
      <c r="B12" s="4"/>
      <c r="C12" s="131">
        <v>952000</v>
      </c>
      <c r="D12" s="248">
        <f>950776.61</f>
        <v>950776.61</v>
      </c>
    </row>
    <row r="13" spans="1:6" ht="18.95" customHeight="1">
      <c r="A13" s="4" t="s">
        <v>13</v>
      </c>
      <c r="B13" s="4"/>
      <c r="C13" s="119">
        <v>1500000</v>
      </c>
      <c r="D13" s="248">
        <f>2017769.31</f>
        <v>2017769.31</v>
      </c>
    </row>
    <row r="14" spans="1:6" ht="18.95" customHeight="1">
      <c r="A14" s="4" t="s">
        <v>14</v>
      </c>
      <c r="B14" s="4"/>
      <c r="C14" s="132">
        <v>7500000</v>
      </c>
      <c r="D14" s="248">
        <f>6437997.32</f>
        <v>6437997.3200000003</v>
      </c>
    </row>
    <row r="15" spans="1:6" ht="18.95" customHeight="1">
      <c r="A15" s="4" t="s">
        <v>15</v>
      </c>
      <c r="B15" s="4"/>
      <c r="C15" s="119">
        <v>400000</v>
      </c>
      <c r="D15" s="248">
        <f>76203.37</f>
        <v>76203.37</v>
      </c>
    </row>
    <row r="16" spans="1:6" ht="18.95" customHeight="1">
      <c r="A16" s="4" t="s">
        <v>16</v>
      </c>
      <c r="B16" s="4"/>
      <c r="C16" s="85">
        <v>100000</v>
      </c>
      <c r="D16" s="248">
        <f>141747.27</f>
        <v>141747.26999999999</v>
      </c>
    </row>
    <row r="17" spans="1:4" ht="18.95" customHeight="1">
      <c r="A17" s="4" t="s">
        <v>17</v>
      </c>
      <c r="B17" s="4"/>
      <c r="C17" s="119">
        <v>900000</v>
      </c>
      <c r="D17" s="248">
        <f>710343</f>
        <v>710343</v>
      </c>
    </row>
    <row r="18" spans="1:4" ht="18.95" customHeight="1">
      <c r="A18" s="4" t="s">
        <v>18</v>
      </c>
      <c r="B18" s="4"/>
      <c r="C18" s="119">
        <v>1900000</v>
      </c>
      <c r="D18" s="248">
        <f>1841592.46</f>
        <v>1841592.46</v>
      </c>
    </row>
    <row r="19" spans="1:4" ht="18.95" customHeight="1">
      <c r="A19" s="4" t="s">
        <v>19</v>
      </c>
      <c r="B19" s="4"/>
      <c r="C19" s="119">
        <v>70000</v>
      </c>
      <c r="D19" s="241">
        <v>72498.45</v>
      </c>
    </row>
    <row r="20" spans="1:4" ht="18.95" customHeight="1">
      <c r="A20" s="4" t="s">
        <v>301</v>
      </c>
      <c r="B20" s="4"/>
      <c r="C20" s="132">
        <v>80000</v>
      </c>
      <c r="D20" s="248">
        <v>35244.61</v>
      </c>
    </row>
    <row r="21" spans="1:4" ht="18.95" customHeight="1">
      <c r="A21" s="4" t="s">
        <v>20</v>
      </c>
      <c r="B21" s="4"/>
      <c r="C21" s="132">
        <v>5000</v>
      </c>
      <c r="D21" s="241">
        <v>0</v>
      </c>
    </row>
    <row r="22" spans="1:4" ht="18.95" customHeight="1" thickBot="1">
      <c r="A22" s="6" t="s">
        <v>10</v>
      </c>
      <c r="B22" s="6"/>
      <c r="C22" s="84">
        <f>SUM(C12:C21)</f>
        <v>13407000</v>
      </c>
      <c r="D22" s="84">
        <f>SUM(D12:D21)</f>
        <v>12284172.399999999</v>
      </c>
    </row>
    <row r="23" spans="1:4" ht="18.95" customHeight="1" thickTop="1">
      <c r="A23" s="7" t="s">
        <v>21</v>
      </c>
      <c r="B23" s="4"/>
      <c r="C23" s="131"/>
      <c r="D23" s="81"/>
    </row>
    <row r="24" spans="1:4" ht="18.95" customHeight="1">
      <c r="A24" s="7" t="s">
        <v>22</v>
      </c>
      <c r="B24" s="4"/>
      <c r="C24" s="85"/>
      <c r="D24" s="85"/>
    </row>
    <row r="25" spans="1:4" ht="18.95" customHeight="1">
      <c r="A25" s="4" t="s">
        <v>24</v>
      </c>
      <c r="B25" s="4"/>
      <c r="C25" s="85">
        <v>500</v>
      </c>
      <c r="D25" s="244">
        <v>60</v>
      </c>
    </row>
    <row r="26" spans="1:4" ht="18.95" customHeight="1">
      <c r="A26" s="4" t="s">
        <v>25</v>
      </c>
      <c r="B26" s="4"/>
      <c r="C26" s="85">
        <v>500</v>
      </c>
      <c r="D26" s="244">
        <v>300</v>
      </c>
    </row>
    <row r="27" spans="1:4" ht="18.95" customHeight="1">
      <c r="A27" s="4" t="s">
        <v>26</v>
      </c>
      <c r="B27" s="4"/>
      <c r="C27" s="85">
        <v>500</v>
      </c>
      <c r="D27" s="85"/>
    </row>
    <row r="28" spans="1:4" ht="18.95" customHeight="1">
      <c r="A28" s="4" t="s">
        <v>27</v>
      </c>
      <c r="B28" s="4"/>
      <c r="C28" s="85">
        <v>500</v>
      </c>
      <c r="D28" s="244">
        <v>0</v>
      </c>
    </row>
    <row r="29" spans="1:4" ht="18.95" customHeight="1">
      <c r="A29" s="4" t="s">
        <v>28</v>
      </c>
      <c r="B29" s="4"/>
      <c r="C29" s="85">
        <v>46000</v>
      </c>
      <c r="D29" s="244">
        <v>135317</v>
      </c>
    </row>
    <row r="30" spans="1:4" ht="18.95" customHeight="1">
      <c r="A30" s="4" t="s">
        <v>29</v>
      </c>
      <c r="B30" s="4"/>
      <c r="C30" s="85">
        <v>0</v>
      </c>
      <c r="D30" s="85"/>
    </row>
    <row r="31" spans="1:4" ht="18.95" customHeight="1">
      <c r="A31" s="8" t="s">
        <v>30</v>
      </c>
      <c r="B31" s="4"/>
      <c r="C31" s="86">
        <v>0</v>
      </c>
      <c r="D31" s="85"/>
    </row>
    <row r="32" spans="1:4" ht="18.95" customHeight="1">
      <c r="A32" s="8" t="s">
        <v>31</v>
      </c>
      <c r="B32" s="4"/>
      <c r="C32" s="86">
        <v>500</v>
      </c>
      <c r="D32" s="244">
        <f>300</f>
        <v>300</v>
      </c>
    </row>
    <row r="33" spans="1:4" ht="18.95" customHeight="1">
      <c r="A33" s="8" t="s">
        <v>300</v>
      </c>
      <c r="B33" s="8"/>
      <c r="C33" s="86">
        <v>0</v>
      </c>
      <c r="D33" s="85">
        <v>0</v>
      </c>
    </row>
    <row r="34" spans="1:4" ht="18.95" customHeight="1">
      <c r="A34" s="8" t="s">
        <v>32</v>
      </c>
      <c r="B34" s="8"/>
      <c r="C34" s="86">
        <v>1000</v>
      </c>
      <c r="D34" s="244">
        <v>600</v>
      </c>
    </row>
    <row r="35" spans="1:4" ht="18.95" customHeight="1">
      <c r="A35" s="8" t="s">
        <v>33</v>
      </c>
      <c r="B35" s="8"/>
      <c r="C35" s="86">
        <v>500</v>
      </c>
      <c r="D35" s="244">
        <f>26398.5</f>
        <v>26398.5</v>
      </c>
    </row>
    <row r="36" spans="1:4" ht="18.95" customHeight="1" thickBot="1">
      <c r="A36" s="9" t="s">
        <v>10</v>
      </c>
      <c r="B36" s="9"/>
      <c r="C36" s="87">
        <f>SUM(C25:C35)</f>
        <v>50000</v>
      </c>
      <c r="D36" s="87">
        <f>SUM(D25:D35)</f>
        <v>162975.5</v>
      </c>
    </row>
    <row r="37" spans="1:4" s="10" customFormat="1" ht="18.95" customHeight="1" thickTop="1">
      <c r="A37" s="217"/>
      <c r="B37" s="217"/>
      <c r="C37" s="144"/>
      <c r="D37" s="88"/>
    </row>
    <row r="38" spans="1:4" s="10" customFormat="1" ht="18.95" customHeight="1">
      <c r="A38" s="217"/>
      <c r="B38" s="217"/>
      <c r="C38" s="144"/>
      <c r="D38" s="88"/>
    </row>
    <row r="39" spans="1:4" s="10" customFormat="1" ht="18.95" customHeight="1">
      <c r="A39" s="217"/>
      <c r="B39" s="217"/>
      <c r="C39" s="144"/>
      <c r="D39" s="88"/>
    </row>
    <row r="40" spans="1:4" s="10" customFormat="1" ht="18.95" customHeight="1">
      <c r="A40" s="217"/>
      <c r="B40" s="217"/>
      <c r="C40" s="144"/>
      <c r="D40" s="88"/>
    </row>
    <row r="41" spans="1:4" s="10" customFormat="1" ht="18.95" customHeight="1">
      <c r="A41" s="217"/>
      <c r="B41" s="217"/>
      <c r="C41" s="144"/>
      <c r="D41" s="88"/>
    </row>
    <row r="42" spans="1:4" ht="18.75" customHeight="1">
      <c r="A42" s="251">
        <v>2</v>
      </c>
      <c r="B42" s="251"/>
      <c r="C42" s="251"/>
      <c r="D42" s="251"/>
    </row>
    <row r="43" spans="1:4" ht="18.75" customHeight="1">
      <c r="A43" s="253" t="s">
        <v>2</v>
      </c>
      <c r="B43" s="253" t="s">
        <v>3</v>
      </c>
      <c r="C43" s="255" t="s">
        <v>4</v>
      </c>
      <c r="D43" s="257" t="s">
        <v>5</v>
      </c>
    </row>
    <row r="44" spans="1:4" ht="18.75" customHeight="1">
      <c r="A44" s="254"/>
      <c r="B44" s="254"/>
      <c r="C44" s="256"/>
      <c r="D44" s="258"/>
    </row>
    <row r="45" spans="1:4" ht="18.75" customHeight="1">
      <c r="A45" s="11" t="s">
        <v>34</v>
      </c>
      <c r="B45" s="8"/>
      <c r="C45" s="132"/>
      <c r="D45" s="77"/>
    </row>
    <row r="46" spans="1:4" ht="18.75" customHeight="1">
      <c r="A46" s="4" t="s">
        <v>35</v>
      </c>
      <c r="B46" s="8"/>
      <c r="C46" s="132">
        <v>120000</v>
      </c>
      <c r="D46" s="245">
        <f>51766.75</f>
        <v>51766.75</v>
      </c>
    </row>
    <row r="47" spans="1:4" ht="18.75" customHeight="1" thickBot="1">
      <c r="A47" s="6" t="s">
        <v>10</v>
      </c>
      <c r="B47" s="6"/>
      <c r="C47" s="87">
        <f>SUM(C46)</f>
        <v>120000</v>
      </c>
      <c r="D47" s="80">
        <f>SUM(D46)</f>
        <v>51766.75</v>
      </c>
    </row>
    <row r="48" spans="1:4" ht="18.75" customHeight="1" thickTop="1">
      <c r="A48" s="7" t="s">
        <v>36</v>
      </c>
      <c r="B48" s="4"/>
      <c r="C48" s="131"/>
      <c r="D48" s="81"/>
    </row>
    <row r="49" spans="1:4" ht="18.75" customHeight="1">
      <c r="A49" s="4" t="s">
        <v>37</v>
      </c>
      <c r="B49" s="4"/>
      <c r="C49" s="159">
        <v>435000</v>
      </c>
      <c r="D49" s="245">
        <f>522019</f>
        <v>522019</v>
      </c>
    </row>
    <row r="50" spans="1:4" ht="18.75" customHeight="1">
      <c r="A50" s="4" t="s">
        <v>38</v>
      </c>
      <c r="B50" s="4"/>
      <c r="C50" s="132">
        <v>15000</v>
      </c>
      <c r="D50" s="245">
        <f>20800</f>
        <v>20800</v>
      </c>
    </row>
    <row r="51" spans="1:4" ht="18.75" customHeight="1" thickBot="1">
      <c r="A51" s="6" t="s">
        <v>10</v>
      </c>
      <c r="B51" s="6"/>
      <c r="C51" s="87">
        <f>SUM(C49:C50)</f>
        <v>450000</v>
      </c>
      <c r="D51" s="80">
        <f>SUM(D49:D50)</f>
        <v>542819</v>
      </c>
    </row>
    <row r="52" spans="1:4" ht="18.75" customHeight="1" thickTop="1">
      <c r="A52" s="7" t="s">
        <v>39</v>
      </c>
      <c r="B52" s="4"/>
      <c r="C52" s="131"/>
      <c r="D52" s="90"/>
    </row>
    <row r="53" spans="1:4" ht="18.75" customHeight="1">
      <c r="A53" s="4" t="s">
        <v>40</v>
      </c>
      <c r="B53" s="4"/>
      <c r="C53" s="82">
        <v>80000</v>
      </c>
      <c r="D53" s="246">
        <f>134300</f>
        <v>134300</v>
      </c>
    </row>
    <row r="54" spans="1:4" ht="18.75" customHeight="1">
      <c r="A54" s="4" t="s">
        <v>41</v>
      </c>
      <c r="B54" s="4"/>
      <c r="C54" s="85">
        <v>0</v>
      </c>
      <c r="D54" s="91">
        <v>0</v>
      </c>
    </row>
    <row r="55" spans="1:4" ht="18.75" customHeight="1">
      <c r="A55" s="4" t="s">
        <v>42</v>
      </c>
      <c r="B55" s="4"/>
      <c r="C55" s="121">
        <v>70000</v>
      </c>
      <c r="D55" s="247">
        <v>0</v>
      </c>
    </row>
    <row r="56" spans="1:4" ht="18.75" customHeight="1" thickBot="1">
      <c r="A56" s="6" t="s">
        <v>10</v>
      </c>
      <c r="B56" s="6"/>
      <c r="C56" s="87">
        <f>SUM(C53:C55)</f>
        <v>150000</v>
      </c>
      <c r="D56" s="87">
        <f>SUM(D53:D55)</f>
        <v>134300</v>
      </c>
    </row>
    <row r="57" spans="1:4" ht="18.75" customHeight="1" thickTop="1">
      <c r="A57" s="11" t="s">
        <v>43</v>
      </c>
      <c r="B57" s="6"/>
      <c r="C57" s="160"/>
      <c r="D57" s="93"/>
    </row>
    <row r="58" spans="1:4" ht="18.75" customHeight="1">
      <c r="A58" s="12" t="s">
        <v>44</v>
      </c>
      <c r="B58" s="6"/>
      <c r="C58" s="85">
        <v>3000</v>
      </c>
      <c r="D58" s="226">
        <v>0</v>
      </c>
    </row>
    <row r="59" spans="1:4" ht="18.75" customHeight="1">
      <c r="A59" s="12" t="s">
        <v>45</v>
      </c>
      <c r="B59" s="6"/>
      <c r="C59" s="86">
        <v>0</v>
      </c>
      <c r="D59" s="231">
        <v>0</v>
      </c>
    </row>
    <row r="60" spans="1:4" ht="18.75" customHeight="1" thickBot="1">
      <c r="A60" s="6" t="s">
        <v>10</v>
      </c>
      <c r="B60" s="6"/>
      <c r="C60" s="87">
        <f>SUM(C58:C59)</f>
        <v>3000</v>
      </c>
      <c r="D60" s="80">
        <f>SUM(D58:D59)</f>
        <v>0</v>
      </c>
    </row>
    <row r="61" spans="1:4" ht="18.75" customHeight="1" thickTop="1">
      <c r="A61" s="7" t="s">
        <v>46</v>
      </c>
      <c r="B61" s="4"/>
      <c r="C61" s="131"/>
      <c r="D61" s="81"/>
    </row>
    <row r="62" spans="1:4" ht="18.75" customHeight="1">
      <c r="A62" s="7" t="s">
        <v>47</v>
      </c>
      <c r="B62" s="4"/>
      <c r="C62" s="119"/>
      <c r="D62" s="82"/>
    </row>
    <row r="63" spans="1:4" ht="18.75" customHeight="1">
      <c r="A63" s="4" t="s">
        <v>48</v>
      </c>
      <c r="B63" s="4"/>
      <c r="C63" s="161">
        <v>6700000</v>
      </c>
      <c r="D63" s="242">
        <v>5562695</v>
      </c>
    </row>
    <row r="64" spans="1:4" ht="18.75" customHeight="1">
      <c r="A64" s="4" t="s">
        <v>49</v>
      </c>
      <c r="B64" s="6"/>
      <c r="C64" s="162">
        <v>0</v>
      </c>
      <c r="D64" s="95">
        <v>0</v>
      </c>
    </row>
    <row r="65" spans="1:5" ht="18.75" customHeight="1" thickBot="1">
      <c r="A65" s="13" t="s">
        <v>50</v>
      </c>
      <c r="B65" s="13"/>
      <c r="C65" s="84">
        <f>SUM(C63:C64)</f>
        <v>6700000</v>
      </c>
      <c r="D65" s="80">
        <f>SUM(D63:D64)</f>
        <v>5562695</v>
      </c>
    </row>
    <row r="66" spans="1:5" ht="18.75" customHeight="1" thickTop="1" thickBot="1">
      <c r="A66" s="14" t="s">
        <v>51</v>
      </c>
      <c r="B66" s="8"/>
      <c r="C66" s="96">
        <f>C10+C22+C36+C47+C51+C56+C60+C65</f>
        <v>21000000</v>
      </c>
      <c r="D66" s="96">
        <f>D10+D22+D36+D47+D51+D56+D60+D65</f>
        <v>18887310.549999997</v>
      </c>
    </row>
    <row r="67" spans="1:5" ht="18.75" customHeight="1" thickTop="1">
      <c r="A67" s="15" t="s">
        <v>52</v>
      </c>
      <c r="B67" s="3"/>
      <c r="C67" s="131"/>
      <c r="D67" s="81"/>
    </row>
    <row r="68" spans="1:5" ht="18.75" customHeight="1">
      <c r="A68" s="12" t="s">
        <v>361</v>
      </c>
      <c r="B68" s="4"/>
      <c r="C68" s="119">
        <v>0</v>
      </c>
      <c r="D68" s="249">
        <v>6903500</v>
      </c>
    </row>
    <row r="69" spans="1:5" ht="18.75" customHeight="1">
      <c r="A69" s="4" t="s">
        <v>360</v>
      </c>
      <c r="B69" s="4"/>
      <c r="C69" s="119">
        <v>0</v>
      </c>
      <c r="D69" s="249">
        <f>1896800</f>
        <v>1896800</v>
      </c>
    </row>
    <row r="70" spans="1:5" ht="18.75" customHeight="1">
      <c r="A70" s="4" t="s">
        <v>359</v>
      </c>
      <c r="B70" s="4"/>
      <c r="C70" s="119">
        <v>0</v>
      </c>
      <c r="D70" s="249">
        <f>803480</f>
        <v>803480</v>
      </c>
    </row>
    <row r="71" spans="1:5" ht="18.75" customHeight="1">
      <c r="A71" s="4" t="s">
        <v>310</v>
      </c>
      <c r="B71" s="4"/>
      <c r="C71" s="119">
        <v>0</v>
      </c>
      <c r="D71" s="249">
        <v>1012300</v>
      </c>
    </row>
    <row r="72" spans="1:5" ht="18.75" customHeight="1">
      <c r="A72" s="4" t="s">
        <v>57</v>
      </c>
      <c r="B72" s="4"/>
      <c r="C72" s="119">
        <v>0</v>
      </c>
      <c r="D72" s="250">
        <v>98600</v>
      </c>
    </row>
    <row r="73" spans="1:5" ht="18.75" customHeight="1">
      <c r="A73" s="4" t="s">
        <v>58</v>
      </c>
      <c r="B73" s="4"/>
      <c r="C73" s="119">
        <v>0</v>
      </c>
      <c r="D73" s="249">
        <v>7717</v>
      </c>
    </row>
    <row r="74" spans="1:5" s="64" customFormat="1" ht="18.75" customHeight="1">
      <c r="A74" s="44" t="s">
        <v>309</v>
      </c>
      <c r="B74" s="24"/>
      <c r="C74" s="131">
        <v>0</v>
      </c>
      <c r="D74" s="249">
        <v>26000</v>
      </c>
      <c r="E74" s="10"/>
    </row>
    <row r="75" spans="1:5" s="49" customFormat="1" ht="18.75" customHeight="1">
      <c r="A75" s="12" t="s">
        <v>357</v>
      </c>
      <c r="B75" s="4"/>
      <c r="C75" s="119">
        <v>0</v>
      </c>
      <c r="D75" s="249">
        <v>0</v>
      </c>
      <c r="E75" s="10"/>
    </row>
    <row r="76" spans="1:5" s="49" customFormat="1" ht="18.75" customHeight="1">
      <c r="A76" s="12" t="s">
        <v>358</v>
      </c>
      <c r="B76" s="4"/>
      <c r="C76" s="132">
        <v>0</v>
      </c>
      <c r="D76" s="95">
        <v>1620000</v>
      </c>
      <c r="E76" s="10"/>
    </row>
    <row r="77" spans="1:5" s="49" customFormat="1" ht="18.75" customHeight="1" thickBot="1">
      <c r="A77" s="13" t="s">
        <v>59</v>
      </c>
      <c r="B77" s="8"/>
      <c r="C77" s="108">
        <f>SUM(C68:C76)</f>
        <v>0</v>
      </c>
      <c r="D77" s="80">
        <f>SUM(D68:D76)</f>
        <v>12368397</v>
      </c>
      <c r="E77" s="10"/>
    </row>
    <row r="78" spans="1:5" ht="18.75" customHeight="1" thickTop="1" thickBot="1">
      <c r="A78" s="9" t="s">
        <v>60</v>
      </c>
      <c r="B78" s="73"/>
      <c r="C78" s="175">
        <f>C66+C77</f>
        <v>21000000</v>
      </c>
      <c r="D78" s="175">
        <f>D66+D77</f>
        <v>31255707.549999997</v>
      </c>
    </row>
    <row r="79" spans="1:5" ht="18.75" customHeight="1" thickTop="1">
      <c r="A79" s="217"/>
      <c r="B79" s="10"/>
      <c r="C79" s="190"/>
      <c r="D79" s="190"/>
    </row>
    <row r="80" spans="1:5" ht="18.95" customHeight="1">
      <c r="A80" s="217"/>
      <c r="B80" s="10"/>
      <c r="C80" s="190"/>
      <c r="D80" s="190"/>
    </row>
    <row r="81" spans="1:4" ht="18.95" customHeight="1">
      <c r="A81" s="252" t="s">
        <v>373</v>
      </c>
      <c r="B81" s="252"/>
      <c r="C81" s="252"/>
      <c r="D81" s="252"/>
    </row>
    <row r="82" spans="1:4" ht="18.95" customHeight="1">
      <c r="A82" s="259" t="s">
        <v>323</v>
      </c>
      <c r="B82" s="259"/>
      <c r="C82" s="259"/>
      <c r="D82" s="259"/>
    </row>
    <row r="83" spans="1:4" ht="18.95" customHeight="1">
      <c r="A83" s="234"/>
      <c r="B83" s="10"/>
      <c r="C83" s="167"/>
      <c r="D83" s="167"/>
    </row>
    <row r="84" spans="1:4" ht="18.95" customHeight="1">
      <c r="A84" s="251">
        <v>3</v>
      </c>
      <c r="B84" s="251"/>
      <c r="C84" s="251"/>
      <c r="D84" s="251"/>
    </row>
    <row r="85" spans="1:4" ht="18.95" customHeight="1">
      <c r="A85" s="265" t="s">
        <v>2</v>
      </c>
      <c r="B85" s="265" t="s">
        <v>3</v>
      </c>
      <c r="C85" s="263" t="s">
        <v>4</v>
      </c>
      <c r="D85" s="263" t="s">
        <v>61</v>
      </c>
    </row>
    <row r="86" spans="1:4" ht="18.95" customHeight="1">
      <c r="A86" s="265"/>
      <c r="B86" s="265"/>
      <c r="C86" s="263"/>
      <c r="D86" s="263"/>
    </row>
    <row r="87" spans="1:4" ht="18.95" customHeight="1">
      <c r="A87" s="7" t="s">
        <v>62</v>
      </c>
      <c r="B87" s="4"/>
      <c r="C87" s="119"/>
      <c r="D87" s="82"/>
    </row>
    <row r="88" spans="1:4" ht="18.95" customHeight="1">
      <c r="A88" s="7" t="s">
        <v>63</v>
      </c>
      <c r="B88" s="4"/>
      <c r="C88" s="119"/>
      <c r="D88" s="82"/>
    </row>
    <row r="89" spans="1:4" ht="18.95" customHeight="1">
      <c r="A89" s="7" t="s">
        <v>64</v>
      </c>
      <c r="B89" s="4"/>
      <c r="C89" s="119"/>
      <c r="D89" s="82"/>
    </row>
    <row r="90" spans="1:4" ht="18.95" customHeight="1">
      <c r="A90" s="7" t="s">
        <v>65</v>
      </c>
      <c r="B90" s="4"/>
      <c r="C90" s="119"/>
      <c r="D90" s="82"/>
    </row>
    <row r="91" spans="1:4" ht="18.95" customHeight="1">
      <c r="A91" s="7" t="s">
        <v>66</v>
      </c>
      <c r="B91" s="4"/>
      <c r="C91" s="119"/>
      <c r="D91" s="82"/>
    </row>
    <row r="92" spans="1:4" ht="18.95" customHeight="1">
      <c r="A92" s="4" t="s">
        <v>67</v>
      </c>
      <c r="B92" s="4"/>
      <c r="C92" s="119">
        <f>514080-20000-20000-12620</f>
        <v>461460</v>
      </c>
      <c r="D92" s="82">
        <v>379440</v>
      </c>
    </row>
    <row r="93" spans="1:4" ht="18.95" customHeight="1">
      <c r="A93" s="4" t="s">
        <v>68</v>
      </c>
      <c r="B93" s="4"/>
      <c r="C93" s="119">
        <v>42120</v>
      </c>
      <c r="D93" s="82">
        <v>31560</v>
      </c>
    </row>
    <row r="94" spans="1:4" ht="18.95" customHeight="1">
      <c r="A94" s="4" t="s">
        <v>69</v>
      </c>
      <c r="B94" s="4"/>
      <c r="C94" s="119">
        <v>42120</v>
      </c>
      <c r="D94" s="82">
        <v>31560</v>
      </c>
    </row>
    <row r="95" spans="1:4" ht="18.95" customHeight="1">
      <c r="A95" s="4" t="s">
        <v>70</v>
      </c>
      <c r="B95" s="4"/>
      <c r="C95" s="132">
        <v>86400</v>
      </c>
      <c r="D95" s="82">
        <v>86400</v>
      </c>
    </row>
    <row r="96" spans="1:4" ht="18.95" customHeight="1">
      <c r="A96" s="4" t="s">
        <v>71</v>
      </c>
      <c r="B96" s="4"/>
      <c r="C96" s="132">
        <v>1800000</v>
      </c>
      <c r="D96" s="82">
        <v>1780024</v>
      </c>
    </row>
    <row r="97" spans="1:5" ht="18.95" customHeight="1" thickBot="1">
      <c r="A97" s="6" t="s">
        <v>50</v>
      </c>
      <c r="B97" s="4"/>
      <c r="C97" s="99">
        <f>SUM(C92:C96)</f>
        <v>2432100</v>
      </c>
      <c r="D97" s="99">
        <f>SUM(D92:D96)</f>
        <v>2308984</v>
      </c>
    </row>
    <row r="98" spans="1:5" ht="18.95" customHeight="1" thickTop="1">
      <c r="A98" s="7" t="s">
        <v>72</v>
      </c>
      <c r="B98" s="4"/>
      <c r="C98" s="131"/>
      <c r="D98" s="81"/>
    </row>
    <row r="99" spans="1:5" ht="18.95" customHeight="1">
      <c r="A99" s="4" t="s">
        <v>127</v>
      </c>
      <c r="B99" s="4"/>
      <c r="C99" s="159">
        <v>2017680</v>
      </c>
      <c r="D99" s="82">
        <v>1952573</v>
      </c>
    </row>
    <row r="100" spans="1:5" ht="18.95" customHeight="1">
      <c r="A100" s="12" t="s">
        <v>74</v>
      </c>
      <c r="B100" s="17"/>
      <c r="C100" s="226">
        <f>151200+3100</f>
        <v>154300</v>
      </c>
      <c r="D100" s="81">
        <v>154202</v>
      </c>
    </row>
    <row r="101" spans="1:5" ht="18.95" customHeight="1">
      <c r="A101" s="12" t="s">
        <v>356</v>
      </c>
      <c r="B101" s="4"/>
      <c r="C101" s="227">
        <f>72840+12600</f>
        <v>85440</v>
      </c>
      <c r="D101" s="89">
        <v>85439</v>
      </c>
    </row>
    <row r="102" spans="1:5" ht="18.95" customHeight="1">
      <c r="A102" s="4" t="s">
        <v>23</v>
      </c>
      <c r="B102" s="4"/>
      <c r="C102" s="132"/>
      <c r="D102" s="79"/>
    </row>
    <row r="103" spans="1:5" ht="18.95" customHeight="1" thickBot="1">
      <c r="A103" s="6" t="s">
        <v>10</v>
      </c>
      <c r="B103" s="4"/>
      <c r="C103" s="99">
        <f>SUM(C99:C102)</f>
        <v>2257420</v>
      </c>
      <c r="D103" s="99">
        <f>SUM(D99:D102)</f>
        <v>2192214</v>
      </c>
      <c r="E103" s="228"/>
    </row>
    <row r="104" spans="1:5" ht="18.95" customHeight="1" thickTop="1">
      <c r="A104" s="11" t="s">
        <v>76</v>
      </c>
      <c r="B104" s="6"/>
      <c r="C104" s="120"/>
      <c r="D104" s="100"/>
    </row>
    <row r="105" spans="1:5" ht="18.95" customHeight="1">
      <c r="A105" s="4" t="s">
        <v>77</v>
      </c>
      <c r="B105" s="4"/>
      <c r="C105" s="227">
        <f>252360+5500</f>
        <v>257860</v>
      </c>
      <c r="D105" s="81">
        <v>257750</v>
      </c>
    </row>
    <row r="106" spans="1:5" ht="18.95" customHeight="1">
      <c r="A106" s="12" t="s">
        <v>78</v>
      </c>
      <c r="B106" s="6"/>
      <c r="C106" s="86">
        <v>27060</v>
      </c>
      <c r="D106" s="81">
        <v>21670</v>
      </c>
    </row>
    <row r="107" spans="1:5" ht="18.95" customHeight="1" thickBot="1">
      <c r="A107" s="6" t="s">
        <v>10</v>
      </c>
      <c r="B107" s="4"/>
      <c r="C107" s="99">
        <f>SUM(C105:C106)</f>
        <v>284920</v>
      </c>
      <c r="D107" s="99">
        <f>SUM(D105:D106)</f>
        <v>279420</v>
      </c>
    </row>
    <row r="108" spans="1:5" ht="18.95" customHeight="1" thickTop="1">
      <c r="A108" s="7" t="s">
        <v>79</v>
      </c>
      <c r="B108" s="4"/>
      <c r="C108" s="131"/>
      <c r="D108" s="81"/>
    </row>
    <row r="109" spans="1:5" ht="18.95" customHeight="1">
      <c r="A109" s="7" t="s">
        <v>80</v>
      </c>
      <c r="B109" s="4"/>
      <c r="C109" s="119"/>
      <c r="D109" s="82"/>
    </row>
    <row r="110" spans="1:5" ht="18.95" customHeight="1">
      <c r="A110" s="7" t="s">
        <v>81</v>
      </c>
      <c r="B110" s="4"/>
      <c r="C110" s="119"/>
      <c r="D110" s="82"/>
    </row>
    <row r="111" spans="1:5" ht="18.95" customHeight="1">
      <c r="A111" s="4" t="s">
        <v>82</v>
      </c>
      <c r="B111" s="4"/>
      <c r="C111" s="229">
        <f>135000-123350</f>
        <v>11650</v>
      </c>
      <c r="D111" s="82">
        <v>11650</v>
      </c>
    </row>
    <row r="112" spans="1:5" ht="18.95" customHeight="1">
      <c r="A112" s="4" t="s">
        <v>83</v>
      </c>
      <c r="B112" s="4"/>
      <c r="C112" s="119">
        <v>30000</v>
      </c>
      <c r="D112" s="82">
        <v>24900</v>
      </c>
    </row>
    <row r="113" spans="1:7" ht="18.95" customHeight="1">
      <c r="A113" s="4" t="s">
        <v>84</v>
      </c>
      <c r="B113" s="4"/>
      <c r="C113" s="119">
        <v>10000</v>
      </c>
      <c r="D113" s="82">
        <v>0</v>
      </c>
    </row>
    <row r="114" spans="1:7" ht="18.95" customHeight="1">
      <c r="A114" s="4" t="s">
        <v>85</v>
      </c>
      <c r="B114" s="4"/>
      <c r="C114" s="230">
        <f>171000+23000</f>
        <v>194000</v>
      </c>
      <c r="D114" s="82">
        <v>193935</v>
      </c>
      <c r="G114" s="10"/>
    </row>
    <row r="115" spans="1:7" ht="18.95" customHeight="1">
      <c r="A115" s="8" t="s">
        <v>86</v>
      </c>
      <c r="B115" s="8"/>
      <c r="C115" s="132">
        <v>27140</v>
      </c>
      <c r="D115" s="82">
        <v>21454</v>
      </c>
    </row>
    <row r="116" spans="1:7" ht="18.95" customHeight="1" thickBot="1">
      <c r="A116" s="9" t="s">
        <v>10</v>
      </c>
      <c r="B116" s="9"/>
      <c r="C116" s="84">
        <f>SUM(C111:C115)</f>
        <v>272790</v>
      </c>
      <c r="D116" s="84">
        <f>SUM(D111:D115)</f>
        <v>251939</v>
      </c>
    </row>
    <row r="117" spans="1:7" s="10" customFormat="1" ht="18.95" customHeight="1" thickTop="1">
      <c r="A117" s="217"/>
      <c r="B117" s="217"/>
      <c r="C117" s="163"/>
      <c r="D117" s="88"/>
    </row>
    <row r="118" spans="1:7" s="10" customFormat="1" ht="18.95" customHeight="1">
      <c r="A118" s="217"/>
      <c r="B118" s="217"/>
      <c r="C118" s="163"/>
      <c r="D118" s="88"/>
    </row>
    <row r="119" spans="1:7" s="10" customFormat="1" ht="18.95" customHeight="1">
      <c r="A119" s="217"/>
      <c r="B119" s="217"/>
      <c r="C119" s="163"/>
      <c r="D119" s="88"/>
    </row>
    <row r="120" spans="1:7" s="10" customFormat="1" ht="18.95" customHeight="1">
      <c r="A120" s="217"/>
      <c r="B120" s="217"/>
      <c r="C120" s="163"/>
      <c r="D120" s="88"/>
    </row>
    <row r="121" spans="1:7" s="10" customFormat="1" ht="18.95" customHeight="1">
      <c r="A121" s="217"/>
      <c r="B121" s="217"/>
      <c r="C121" s="163"/>
      <c r="D121" s="88"/>
    </row>
    <row r="122" spans="1:7" s="10" customFormat="1" ht="18.95" customHeight="1">
      <c r="A122" s="217"/>
      <c r="B122" s="217"/>
      <c r="C122" s="163"/>
      <c r="D122" s="88"/>
    </row>
    <row r="123" spans="1:7" s="10" customFormat="1" ht="18.95" customHeight="1">
      <c r="A123" s="217"/>
      <c r="B123" s="217"/>
      <c r="C123" s="163"/>
      <c r="D123" s="88"/>
    </row>
    <row r="124" spans="1:7" s="10" customFormat="1" ht="18.95" customHeight="1">
      <c r="A124" s="217"/>
      <c r="B124" s="217"/>
      <c r="C124" s="163"/>
      <c r="D124" s="88"/>
    </row>
    <row r="125" spans="1:7" s="10" customFormat="1" ht="18.95" customHeight="1">
      <c r="A125" s="251">
        <v>4</v>
      </c>
      <c r="B125" s="251"/>
      <c r="C125" s="251"/>
      <c r="D125" s="251"/>
    </row>
    <row r="126" spans="1:7" ht="18.95" customHeight="1">
      <c r="A126" s="253" t="s">
        <v>2</v>
      </c>
      <c r="B126" s="253" t="s">
        <v>3</v>
      </c>
      <c r="C126" s="255" t="s">
        <v>4</v>
      </c>
      <c r="D126" s="257" t="s">
        <v>61</v>
      </c>
    </row>
    <row r="127" spans="1:7" ht="18.95" customHeight="1">
      <c r="A127" s="254"/>
      <c r="B127" s="254"/>
      <c r="C127" s="256"/>
      <c r="D127" s="258"/>
    </row>
    <row r="128" spans="1:7" ht="18.95" customHeight="1">
      <c r="A128" s="18" t="s">
        <v>87</v>
      </c>
      <c r="B128" s="15"/>
      <c r="C128" s="164"/>
      <c r="D128" s="77"/>
    </row>
    <row r="129" spans="1:4" ht="18.95" customHeight="1">
      <c r="A129" s="4" t="s">
        <v>133</v>
      </c>
      <c r="B129" s="4"/>
      <c r="C129" s="229">
        <f>100000+30000</f>
        <v>130000</v>
      </c>
      <c r="D129" s="82">
        <v>102430</v>
      </c>
    </row>
    <row r="130" spans="1:4" ht="18.95" customHeight="1">
      <c r="A130" s="4" t="s">
        <v>362</v>
      </c>
      <c r="B130" s="4"/>
      <c r="C130" s="119"/>
      <c r="D130" s="82"/>
    </row>
    <row r="131" spans="1:4" ht="18.95" customHeight="1">
      <c r="A131" s="4" t="s">
        <v>90</v>
      </c>
      <c r="B131" s="4"/>
      <c r="C131" s="229">
        <f>40000+10000</f>
        <v>50000</v>
      </c>
      <c r="D131" s="82">
        <v>35100</v>
      </c>
    </row>
    <row r="132" spans="1:4" ht="18.95" customHeight="1">
      <c r="A132" s="4" t="s">
        <v>91</v>
      </c>
      <c r="B132" s="4"/>
      <c r="C132" s="85">
        <v>30000</v>
      </c>
      <c r="D132" s="82">
        <v>20500</v>
      </c>
    </row>
    <row r="133" spans="1:4" ht="18.95" customHeight="1">
      <c r="A133" s="19" t="s">
        <v>92</v>
      </c>
      <c r="B133" s="4"/>
      <c r="C133" s="165"/>
      <c r="D133" s="82"/>
    </row>
    <row r="134" spans="1:4" ht="18.95" customHeight="1">
      <c r="A134" s="4" t="s">
        <v>93</v>
      </c>
      <c r="B134" s="20"/>
      <c r="C134" s="119">
        <v>80000</v>
      </c>
      <c r="D134" s="82">
        <v>68400</v>
      </c>
    </row>
    <row r="135" spans="1:4" ht="18.95" customHeight="1">
      <c r="A135" s="4" t="s">
        <v>94</v>
      </c>
      <c r="B135" s="4"/>
      <c r="C135" s="226">
        <f>100000+10000</f>
        <v>110000</v>
      </c>
      <c r="D135" s="82">
        <v>89556</v>
      </c>
    </row>
    <row r="136" spans="1:4" ht="18.95" customHeight="1">
      <c r="A136" s="4" t="s">
        <v>95</v>
      </c>
      <c r="B136" s="4"/>
      <c r="C136" s="85">
        <v>100000</v>
      </c>
      <c r="D136" s="82">
        <v>0</v>
      </c>
    </row>
    <row r="137" spans="1:4" ht="18.95" customHeight="1">
      <c r="A137" s="4" t="s">
        <v>96</v>
      </c>
      <c r="B137" s="4"/>
      <c r="C137" s="85">
        <v>3000</v>
      </c>
      <c r="D137" s="82">
        <v>1500</v>
      </c>
    </row>
    <row r="138" spans="1:4" ht="18.95" customHeight="1">
      <c r="A138" s="4" t="s">
        <v>325</v>
      </c>
      <c r="B138" s="4"/>
      <c r="C138" s="86">
        <v>100000</v>
      </c>
      <c r="D138" s="82">
        <v>0</v>
      </c>
    </row>
    <row r="139" spans="1:4" ht="18.95" customHeight="1">
      <c r="A139" s="4" t="s">
        <v>326</v>
      </c>
      <c r="B139" s="4"/>
      <c r="C139" s="86">
        <v>20000</v>
      </c>
      <c r="D139" s="82">
        <v>0</v>
      </c>
    </row>
    <row r="140" spans="1:4" ht="18.95" customHeight="1">
      <c r="A140" s="4" t="s">
        <v>98</v>
      </c>
      <c r="B140" s="4"/>
      <c r="C140" s="86">
        <f>40000-25000</f>
        <v>15000</v>
      </c>
      <c r="D140" s="82">
        <v>0</v>
      </c>
    </row>
    <row r="141" spans="1:4" ht="18.95" customHeight="1" thickBot="1">
      <c r="A141" s="6" t="s">
        <v>10</v>
      </c>
      <c r="B141" s="4"/>
      <c r="C141" s="87">
        <f>SUM(C129:C140)</f>
        <v>638000</v>
      </c>
      <c r="D141" s="87">
        <f>SUM(D129:D140)</f>
        <v>317486</v>
      </c>
    </row>
    <row r="142" spans="1:4" ht="18.95" customHeight="1" thickTop="1">
      <c r="A142" s="7" t="s">
        <v>99</v>
      </c>
      <c r="B142" s="4"/>
      <c r="C142" s="106"/>
      <c r="D142" s="81"/>
    </row>
    <row r="143" spans="1:4" ht="18.95" customHeight="1">
      <c r="A143" s="4" t="s">
        <v>363</v>
      </c>
      <c r="B143" s="4"/>
      <c r="C143" s="226">
        <f>70000+3000+4850</f>
        <v>77850</v>
      </c>
      <c r="D143" s="82">
        <v>68700</v>
      </c>
    </row>
    <row r="144" spans="1:4" ht="18.95" customHeight="1">
      <c r="A144" s="4" t="s">
        <v>364</v>
      </c>
      <c r="B144" s="4"/>
      <c r="C144" s="86">
        <v>5000</v>
      </c>
      <c r="D144" s="82">
        <v>0</v>
      </c>
    </row>
    <row r="145" spans="1:6" ht="18.95" customHeight="1">
      <c r="A145" s="4" t="s">
        <v>365</v>
      </c>
      <c r="B145" s="4"/>
      <c r="C145" s="132">
        <v>30000</v>
      </c>
      <c r="D145" s="82">
        <v>16360</v>
      </c>
    </row>
    <row r="146" spans="1:6" ht="18.95" customHeight="1">
      <c r="A146" s="4" t="s">
        <v>366</v>
      </c>
      <c r="B146" s="4"/>
      <c r="C146" s="119">
        <v>20000</v>
      </c>
      <c r="D146" s="82">
        <v>0</v>
      </c>
    </row>
    <row r="147" spans="1:6" ht="18.95" customHeight="1">
      <c r="A147" s="4" t="s">
        <v>367</v>
      </c>
      <c r="B147" s="4"/>
      <c r="C147" s="119">
        <v>50000</v>
      </c>
      <c r="D147" s="82">
        <v>0</v>
      </c>
    </row>
    <row r="148" spans="1:6" ht="18.95" customHeight="1">
      <c r="A148" s="4" t="s">
        <v>368</v>
      </c>
      <c r="B148" s="4"/>
      <c r="C148" s="119">
        <v>5000</v>
      </c>
      <c r="D148" s="82">
        <v>0</v>
      </c>
    </row>
    <row r="149" spans="1:6" ht="18.95" customHeight="1">
      <c r="A149" s="4" t="s">
        <v>106</v>
      </c>
      <c r="B149" s="4"/>
      <c r="C149" s="119">
        <f>30000+20000</f>
        <v>50000</v>
      </c>
      <c r="D149" s="82">
        <v>49165</v>
      </c>
    </row>
    <row r="150" spans="1:6" ht="18.95" customHeight="1" thickBot="1">
      <c r="A150" s="6" t="s">
        <v>10</v>
      </c>
      <c r="B150" s="4"/>
      <c r="C150" s="99">
        <f>SUM(C143:C149)</f>
        <v>237850</v>
      </c>
      <c r="D150" s="99">
        <f t="shared" ref="D150" si="0">SUM(D143:D149)</f>
        <v>134225</v>
      </c>
    </row>
    <row r="151" spans="1:6" ht="18.95" customHeight="1" thickTop="1">
      <c r="A151" s="11" t="s">
        <v>107</v>
      </c>
      <c r="B151" s="6"/>
      <c r="C151" s="119"/>
      <c r="D151" s="82"/>
    </row>
    <row r="152" spans="1:6" ht="18.95" customHeight="1">
      <c r="A152" s="4" t="s">
        <v>108</v>
      </c>
      <c r="B152" s="4"/>
      <c r="C152" s="119">
        <v>120000</v>
      </c>
      <c r="D152" s="82">
        <v>103067.78</v>
      </c>
      <c r="F152" s="10"/>
    </row>
    <row r="153" spans="1:6" ht="18.95" customHeight="1">
      <c r="A153" s="4" t="s">
        <v>109</v>
      </c>
      <c r="B153" s="4"/>
      <c r="C153" s="119">
        <v>10000</v>
      </c>
      <c r="D153" s="82">
        <v>7708.82</v>
      </c>
    </row>
    <row r="154" spans="1:6" ht="18.95" customHeight="1">
      <c r="A154" s="4" t="s">
        <v>110</v>
      </c>
      <c r="B154" s="4"/>
      <c r="C154" s="119">
        <v>20000</v>
      </c>
      <c r="D154" s="82">
        <v>11284</v>
      </c>
    </row>
    <row r="155" spans="1:6" ht="18.95" customHeight="1">
      <c r="A155" s="4" t="s">
        <v>111</v>
      </c>
      <c r="B155" s="4"/>
      <c r="C155" s="132">
        <v>115000</v>
      </c>
      <c r="D155" s="82">
        <v>110926.9</v>
      </c>
    </row>
    <row r="156" spans="1:6" ht="18.95" customHeight="1" thickBot="1">
      <c r="A156" s="21" t="s">
        <v>10</v>
      </c>
      <c r="B156" s="22"/>
      <c r="C156" s="103">
        <f>SUM(C152:C155)</f>
        <v>265000</v>
      </c>
      <c r="D156" s="103">
        <f>SUM(D152:D155)</f>
        <v>232987.5</v>
      </c>
    </row>
    <row r="157" spans="1:6" ht="18.95" customHeight="1" thickTop="1">
      <c r="A157" s="217"/>
      <c r="B157" s="10"/>
      <c r="C157" s="166"/>
      <c r="D157" s="88"/>
    </row>
    <row r="158" spans="1:6" ht="18.95" customHeight="1">
      <c r="A158" s="217"/>
      <c r="B158" s="10"/>
      <c r="C158" s="166"/>
      <c r="D158" s="88"/>
    </row>
    <row r="159" spans="1:6" ht="18.95" customHeight="1">
      <c r="A159" s="217"/>
      <c r="B159" s="10"/>
      <c r="C159" s="166"/>
      <c r="D159" s="88"/>
    </row>
    <row r="160" spans="1:6" ht="18.95" customHeight="1">
      <c r="A160" s="217"/>
      <c r="B160" s="10"/>
      <c r="C160" s="166"/>
      <c r="D160" s="88"/>
    </row>
    <row r="161" spans="1:4" ht="18.95" customHeight="1">
      <c r="A161" s="217"/>
      <c r="B161" s="10"/>
      <c r="C161" s="166"/>
      <c r="D161" s="88"/>
    </row>
    <row r="162" spans="1:4" ht="18.95" customHeight="1">
      <c r="A162" s="217"/>
      <c r="B162" s="10"/>
      <c r="C162" s="166"/>
      <c r="D162" s="88"/>
    </row>
    <row r="163" spans="1:4" ht="18.95" customHeight="1">
      <c r="A163" s="217"/>
      <c r="B163" s="217"/>
      <c r="C163" s="144"/>
      <c r="D163" s="88"/>
    </row>
    <row r="164" spans="1:4" ht="18.95" customHeight="1">
      <c r="A164" s="217"/>
      <c r="B164" s="217"/>
      <c r="C164" s="144"/>
      <c r="D164" s="88"/>
    </row>
    <row r="165" spans="1:4" ht="18.95" customHeight="1">
      <c r="A165" s="217"/>
      <c r="B165" s="217"/>
      <c r="C165" s="144"/>
      <c r="D165" s="88"/>
    </row>
    <row r="166" spans="1:4" ht="18.95" customHeight="1">
      <c r="A166" s="251">
        <v>5</v>
      </c>
      <c r="B166" s="251"/>
      <c r="C166" s="251"/>
      <c r="D166" s="251"/>
    </row>
    <row r="167" spans="1:4" ht="18.95" customHeight="1">
      <c r="A167" s="253" t="s">
        <v>2</v>
      </c>
      <c r="B167" s="253" t="s">
        <v>3</v>
      </c>
      <c r="C167" s="255" t="s">
        <v>4</v>
      </c>
      <c r="D167" s="257" t="s">
        <v>61</v>
      </c>
    </row>
    <row r="168" spans="1:4" ht="18.95" customHeight="1">
      <c r="A168" s="254"/>
      <c r="B168" s="254"/>
      <c r="C168" s="256"/>
      <c r="D168" s="258"/>
    </row>
    <row r="169" spans="1:4" ht="18.95" customHeight="1">
      <c r="A169" s="7" t="s">
        <v>112</v>
      </c>
      <c r="B169" s="4"/>
      <c r="C169" s="131"/>
      <c r="D169" s="81"/>
    </row>
    <row r="170" spans="1:4" ht="18.95" customHeight="1">
      <c r="A170" s="4" t="s">
        <v>260</v>
      </c>
      <c r="B170" s="4"/>
      <c r="C170" s="131">
        <v>15000</v>
      </c>
      <c r="D170" s="81">
        <v>13000</v>
      </c>
    </row>
    <row r="171" spans="1:4" ht="18.95" customHeight="1">
      <c r="A171" s="4" t="s">
        <v>261</v>
      </c>
      <c r="B171" s="4"/>
      <c r="C171" s="119"/>
      <c r="D171" s="82"/>
    </row>
    <row r="172" spans="1:4" ht="18.95" customHeight="1">
      <c r="A172" s="4" t="s">
        <v>355</v>
      </c>
      <c r="B172" s="4"/>
      <c r="C172" s="119">
        <v>7600</v>
      </c>
      <c r="D172" s="104">
        <v>7600</v>
      </c>
    </row>
    <row r="173" spans="1:4" ht="18.95" customHeight="1">
      <c r="A173" s="4" t="s">
        <v>292</v>
      </c>
      <c r="B173" s="4"/>
      <c r="C173" s="159">
        <f>25000+20000</f>
        <v>45000</v>
      </c>
      <c r="D173" s="104">
        <v>26700</v>
      </c>
    </row>
    <row r="174" spans="1:4" ht="18.95" customHeight="1" thickBot="1">
      <c r="A174" s="11"/>
      <c r="B174" s="4"/>
      <c r="C174" s="99">
        <f>SUM(C170:C173)</f>
        <v>67600</v>
      </c>
      <c r="D174" s="99">
        <f>SUM(D170:D173)</f>
        <v>47300</v>
      </c>
    </row>
    <row r="175" spans="1:4" ht="18.95" customHeight="1" thickTop="1">
      <c r="A175" s="7" t="s">
        <v>113</v>
      </c>
      <c r="B175" s="4"/>
      <c r="C175" s="131"/>
      <c r="D175" s="106"/>
    </row>
    <row r="176" spans="1:4" ht="18.95" customHeight="1">
      <c r="A176" s="4" t="s">
        <v>114</v>
      </c>
      <c r="B176" s="4"/>
      <c r="C176" s="132">
        <v>20000</v>
      </c>
      <c r="D176" s="86">
        <v>0</v>
      </c>
    </row>
    <row r="177" spans="1:6" ht="18.95" customHeight="1" thickBot="1">
      <c r="A177" s="6" t="s">
        <v>10</v>
      </c>
      <c r="B177" s="6"/>
      <c r="C177" s="87">
        <f>SUM(C176)</f>
        <v>20000</v>
      </c>
      <c r="D177" s="87">
        <f>SUM(D176)</f>
        <v>0</v>
      </c>
    </row>
    <row r="178" spans="1:6" ht="18.95" customHeight="1" thickTop="1">
      <c r="A178" s="23" t="s">
        <v>115</v>
      </c>
      <c r="B178" s="24"/>
      <c r="C178" s="131"/>
      <c r="D178" s="106"/>
    </row>
    <row r="179" spans="1:6" ht="18.95" customHeight="1">
      <c r="A179" s="7" t="s">
        <v>116</v>
      </c>
      <c r="B179" s="4"/>
      <c r="C179" s="119"/>
      <c r="D179" s="85"/>
    </row>
    <row r="180" spans="1:6" ht="18.95" customHeight="1">
      <c r="A180" s="4" t="s">
        <v>117</v>
      </c>
      <c r="B180" s="4"/>
      <c r="C180" s="119">
        <v>15000</v>
      </c>
      <c r="D180" s="85">
        <v>15000</v>
      </c>
    </row>
    <row r="181" spans="1:6" ht="18.95" customHeight="1">
      <c r="A181" s="7" t="s">
        <v>118</v>
      </c>
      <c r="B181" s="4"/>
      <c r="D181" s="85"/>
    </row>
    <row r="182" spans="1:6" ht="18.95" customHeight="1">
      <c r="A182" s="4" t="s">
        <v>317</v>
      </c>
      <c r="B182" s="8"/>
      <c r="C182" s="132">
        <v>5000</v>
      </c>
      <c r="D182" s="85">
        <v>5000</v>
      </c>
    </row>
    <row r="183" spans="1:6" ht="18.95" customHeight="1">
      <c r="A183" s="16" t="s">
        <v>318</v>
      </c>
      <c r="B183" s="13"/>
      <c r="C183" s="86">
        <v>5000</v>
      </c>
      <c r="D183" s="85">
        <v>5000</v>
      </c>
    </row>
    <row r="184" spans="1:6" ht="18.95" customHeight="1">
      <c r="A184" s="16" t="s">
        <v>316</v>
      </c>
      <c r="B184" s="13"/>
      <c r="C184" s="86">
        <v>3000</v>
      </c>
      <c r="D184" s="85">
        <v>3000</v>
      </c>
    </row>
    <row r="185" spans="1:6" ht="18.95" customHeight="1" thickBot="1">
      <c r="A185" s="13" t="s">
        <v>10</v>
      </c>
      <c r="B185" s="13"/>
      <c r="C185" s="87">
        <f>SUM(C180:C184)</f>
        <v>28000</v>
      </c>
      <c r="D185" s="87">
        <f>SUM(D180:D184)</f>
        <v>28000</v>
      </c>
    </row>
    <row r="186" spans="1:6" ht="18.95" customHeight="1" thickTop="1" thickBot="1">
      <c r="A186" s="25" t="s">
        <v>119</v>
      </c>
      <c r="B186" s="25"/>
      <c r="C186" s="107">
        <f>C185+C177+C174+C156+C150+C141+C116+C107+C103+C97</f>
        <v>6503680</v>
      </c>
      <c r="D186" s="107">
        <f>D185+D177+D174+D156+D150+D141+D116+D107+D103+D97</f>
        <v>5792555.5</v>
      </c>
      <c r="F186" s="26"/>
    </row>
    <row r="187" spans="1:6" ht="18.95" customHeight="1" thickTop="1">
      <c r="A187" s="23" t="s">
        <v>120</v>
      </c>
      <c r="B187" s="24"/>
      <c r="C187" s="131"/>
      <c r="D187" s="81"/>
    </row>
    <row r="188" spans="1:6" ht="18.95" customHeight="1">
      <c r="A188" s="7" t="s">
        <v>121</v>
      </c>
      <c r="B188" s="4"/>
      <c r="C188" s="119"/>
      <c r="D188" s="82"/>
      <c r="F188" s="10"/>
    </row>
    <row r="189" spans="1:6" ht="18.95" customHeight="1">
      <c r="A189" s="4" t="s">
        <v>122</v>
      </c>
      <c r="B189" s="4"/>
      <c r="C189" s="132">
        <v>25000</v>
      </c>
      <c r="D189" s="79">
        <v>0</v>
      </c>
    </row>
    <row r="190" spans="1:6" ht="18.95" customHeight="1" thickBot="1">
      <c r="A190" s="6" t="s">
        <v>10</v>
      </c>
      <c r="B190" s="4"/>
      <c r="C190" s="108">
        <f t="shared" ref="C190:D191" si="1">SUM(C189)</f>
        <v>25000</v>
      </c>
      <c r="D190" s="108">
        <v>0</v>
      </c>
    </row>
    <row r="191" spans="1:6" s="28" customFormat="1" ht="18.95" customHeight="1" thickTop="1" thickBot="1">
      <c r="A191" s="25" t="s">
        <v>123</v>
      </c>
      <c r="B191" s="27"/>
      <c r="C191" s="109">
        <f t="shared" si="1"/>
        <v>25000</v>
      </c>
      <c r="D191" s="109">
        <f t="shared" si="1"/>
        <v>0</v>
      </c>
      <c r="E191" s="32"/>
    </row>
    <row r="192" spans="1:6" ht="18.95" customHeight="1" thickTop="1">
      <c r="A192" s="7" t="s">
        <v>124</v>
      </c>
      <c r="B192" s="4"/>
      <c r="C192" s="131"/>
      <c r="D192" s="81"/>
    </row>
    <row r="193" spans="1:4" ht="18.95" customHeight="1">
      <c r="A193" s="7" t="s">
        <v>125</v>
      </c>
      <c r="B193" s="4"/>
      <c r="C193" s="119"/>
      <c r="D193" s="82"/>
    </row>
    <row r="194" spans="1:4" ht="18.95" customHeight="1">
      <c r="A194" s="7" t="s">
        <v>126</v>
      </c>
      <c r="B194" s="4"/>
      <c r="C194" s="119"/>
      <c r="D194" s="82">
        <v>0</v>
      </c>
    </row>
    <row r="195" spans="1:4" ht="18.95" customHeight="1">
      <c r="A195" s="4" t="s">
        <v>127</v>
      </c>
      <c r="B195" s="4"/>
      <c r="C195" s="232">
        <f>714840+118000</f>
        <v>832840</v>
      </c>
      <c r="D195" s="82">
        <v>831893</v>
      </c>
    </row>
    <row r="196" spans="1:4" ht="18.95" customHeight="1">
      <c r="A196" s="4" t="s">
        <v>74</v>
      </c>
      <c r="B196" s="4"/>
      <c r="C196" s="230">
        <f>42000-25000</f>
        <v>17000</v>
      </c>
      <c r="D196" s="79">
        <v>14000</v>
      </c>
    </row>
    <row r="197" spans="1:4" ht="18.95" customHeight="1" thickBot="1">
      <c r="A197" s="29" t="s">
        <v>10</v>
      </c>
      <c r="B197" s="22"/>
      <c r="C197" s="99">
        <f>SUM(C195:C196)</f>
        <v>849840</v>
      </c>
      <c r="D197" s="99">
        <f t="shared" ref="D197" si="2">SUM(D195:D196)</f>
        <v>845893</v>
      </c>
    </row>
    <row r="198" spans="1:4" ht="18.95" customHeight="1" thickTop="1">
      <c r="A198" s="10"/>
      <c r="B198" s="10"/>
      <c r="C198" s="167"/>
      <c r="D198" s="110"/>
    </row>
    <row r="199" spans="1:4" ht="18.95" customHeight="1">
      <c r="A199" s="10"/>
      <c r="B199" s="10"/>
      <c r="C199" s="167"/>
      <c r="D199" s="110"/>
    </row>
    <row r="200" spans="1:4" ht="18.95" customHeight="1">
      <c r="A200" s="10"/>
      <c r="B200" s="10"/>
      <c r="C200" s="167"/>
      <c r="D200" s="110"/>
    </row>
    <row r="201" spans="1:4" ht="18.95" customHeight="1">
      <c r="A201" s="10"/>
      <c r="B201" s="10"/>
      <c r="C201" s="167"/>
      <c r="D201" s="110"/>
    </row>
    <row r="202" spans="1:4" ht="18.95" customHeight="1">
      <c r="A202" s="10"/>
      <c r="B202" s="10"/>
      <c r="C202" s="167"/>
      <c r="D202" s="110"/>
    </row>
    <row r="203" spans="1:4" ht="18.95" customHeight="1">
      <c r="A203" s="10"/>
      <c r="B203" s="10"/>
      <c r="C203" s="167"/>
      <c r="D203" s="110"/>
    </row>
    <row r="204" spans="1:4" ht="18.95" customHeight="1">
      <c r="A204" s="10"/>
      <c r="B204" s="10"/>
      <c r="C204" s="167"/>
      <c r="D204" s="110"/>
    </row>
    <row r="205" spans="1:4" ht="18.95" customHeight="1">
      <c r="A205" s="10"/>
      <c r="B205" s="10"/>
      <c r="C205" s="167"/>
      <c r="D205" s="110"/>
    </row>
    <row r="206" spans="1:4" ht="18.95" customHeight="1">
      <c r="A206" s="10"/>
      <c r="B206" s="10"/>
      <c r="C206" s="167"/>
      <c r="D206" s="110"/>
    </row>
    <row r="207" spans="1:4" ht="18.95" customHeight="1">
      <c r="A207" s="251">
        <v>6</v>
      </c>
      <c r="B207" s="251"/>
      <c r="C207" s="251"/>
      <c r="D207" s="251"/>
    </row>
    <row r="208" spans="1:4" ht="18.95" customHeight="1">
      <c r="A208" s="253" t="s">
        <v>2</v>
      </c>
      <c r="B208" s="253" t="s">
        <v>3</v>
      </c>
      <c r="C208" s="255" t="s">
        <v>4</v>
      </c>
      <c r="D208" s="257" t="s">
        <v>61</v>
      </c>
    </row>
    <row r="209" spans="1:5" ht="18.95" customHeight="1">
      <c r="A209" s="254"/>
      <c r="B209" s="254"/>
      <c r="C209" s="256"/>
      <c r="D209" s="258"/>
    </row>
    <row r="210" spans="1:5" ht="18.95" customHeight="1">
      <c r="A210" s="7" t="s">
        <v>129</v>
      </c>
      <c r="B210" s="8"/>
      <c r="C210" s="131"/>
      <c r="D210" s="81"/>
    </row>
    <row r="211" spans="1:5" ht="18.95" customHeight="1">
      <c r="A211" s="4" t="s">
        <v>77</v>
      </c>
      <c r="B211" s="8"/>
      <c r="C211" s="229">
        <f>256080+88000</f>
        <v>344080</v>
      </c>
      <c r="D211" s="82">
        <v>343500</v>
      </c>
    </row>
    <row r="212" spans="1:5" ht="18.95" customHeight="1">
      <c r="A212" s="4" t="s">
        <v>78</v>
      </c>
      <c r="B212" s="8"/>
      <c r="C212" s="230">
        <f>44700+7500</f>
        <v>52200</v>
      </c>
      <c r="D212" s="79">
        <v>52025</v>
      </c>
    </row>
    <row r="213" spans="1:5" ht="18.95" customHeight="1" thickBot="1">
      <c r="A213" s="6" t="s">
        <v>10</v>
      </c>
      <c r="B213" s="8"/>
      <c r="C213" s="99">
        <f>SUM(C211:C212)</f>
        <v>396280</v>
      </c>
      <c r="D213" s="99">
        <f t="shared" ref="D213" si="3">SUM(D211:D212)</f>
        <v>395525</v>
      </c>
    </row>
    <row r="214" spans="1:5" ht="18.95" customHeight="1" thickTop="1">
      <c r="A214" s="7" t="s">
        <v>79</v>
      </c>
      <c r="B214" s="8"/>
      <c r="C214" s="131"/>
      <c r="D214" s="81"/>
    </row>
    <row r="215" spans="1:5" ht="18.95" customHeight="1">
      <c r="A215" s="7" t="s">
        <v>80</v>
      </c>
      <c r="B215" s="8"/>
      <c r="C215" s="131"/>
      <c r="D215" s="81"/>
    </row>
    <row r="216" spans="1:5" ht="18.95" customHeight="1">
      <c r="A216" s="7" t="s">
        <v>81</v>
      </c>
      <c r="B216" s="13"/>
      <c r="C216" s="119"/>
      <c r="D216" s="82"/>
    </row>
    <row r="217" spans="1:5" ht="18.95" customHeight="1">
      <c r="A217" s="4" t="s">
        <v>82</v>
      </c>
      <c r="B217" s="4"/>
      <c r="C217" s="119">
        <v>60000</v>
      </c>
      <c r="D217" s="85">
        <v>17500</v>
      </c>
    </row>
    <row r="218" spans="1:5" ht="18.95" customHeight="1">
      <c r="A218" s="4" t="s">
        <v>130</v>
      </c>
      <c r="B218" s="4"/>
      <c r="C218" s="229">
        <f>5000-5000</f>
        <v>0</v>
      </c>
      <c r="D218" s="85">
        <v>0</v>
      </c>
    </row>
    <row r="219" spans="1:5" ht="18.95" customHeight="1">
      <c r="A219" s="4" t="s">
        <v>131</v>
      </c>
      <c r="B219" s="6"/>
      <c r="C219" s="229">
        <f>100800+10800</f>
        <v>111600</v>
      </c>
      <c r="D219" s="85">
        <v>111600</v>
      </c>
    </row>
    <row r="220" spans="1:5" ht="18.95" customHeight="1">
      <c r="A220" s="4" t="s">
        <v>132</v>
      </c>
      <c r="B220" s="4"/>
      <c r="C220" s="132">
        <v>12040</v>
      </c>
      <c r="D220" s="85">
        <v>10650</v>
      </c>
      <c r="E220" s="233"/>
    </row>
    <row r="221" spans="1:5" ht="18.95" customHeight="1" thickBot="1">
      <c r="A221" s="13" t="s">
        <v>10</v>
      </c>
      <c r="B221" s="4"/>
      <c r="C221" s="99">
        <f>SUM(C217:C220)</f>
        <v>183640</v>
      </c>
      <c r="D221" s="99">
        <f t="shared" ref="D221" si="4">SUM(D217:D220)</f>
        <v>139750</v>
      </c>
      <c r="E221" s="233"/>
    </row>
    <row r="222" spans="1:5" ht="18.95" customHeight="1" thickTop="1">
      <c r="A222" s="8" t="s">
        <v>23</v>
      </c>
      <c r="B222" s="6"/>
      <c r="C222" s="159" t="s">
        <v>23</v>
      </c>
      <c r="D222" s="112"/>
    </row>
    <row r="223" spans="1:5" ht="18.95" customHeight="1">
      <c r="A223" s="7" t="s">
        <v>87</v>
      </c>
      <c r="B223" s="6"/>
      <c r="C223" s="119" t="s">
        <v>23</v>
      </c>
      <c r="D223" s="113"/>
    </row>
    <row r="224" spans="1:5" ht="18.95" customHeight="1">
      <c r="A224" s="4" t="s">
        <v>133</v>
      </c>
      <c r="B224" s="4"/>
      <c r="C224" s="132">
        <v>10000</v>
      </c>
      <c r="D224" s="86">
        <v>5850</v>
      </c>
      <c r="E224" s="32"/>
    </row>
    <row r="225" spans="1:5" ht="18.95" customHeight="1">
      <c r="A225" s="12" t="s">
        <v>134</v>
      </c>
      <c r="B225" s="4"/>
      <c r="C225" s="115"/>
      <c r="D225" s="85"/>
      <c r="E225" s="46"/>
    </row>
    <row r="226" spans="1:5" ht="18.95" customHeight="1">
      <c r="A226" s="31" t="s">
        <v>135</v>
      </c>
      <c r="B226" s="4"/>
      <c r="C226" s="235">
        <f>40000-15000</f>
        <v>25000</v>
      </c>
      <c r="D226" s="114">
        <v>14500</v>
      </c>
    </row>
    <row r="227" spans="1:5" ht="18.95" customHeight="1">
      <c r="A227" s="4" t="s">
        <v>136</v>
      </c>
      <c r="B227" s="4"/>
      <c r="C227" s="111">
        <v>30000</v>
      </c>
      <c r="D227" s="111">
        <v>11472</v>
      </c>
      <c r="E227" s="32"/>
    </row>
    <row r="228" spans="1:5" ht="18.95" customHeight="1">
      <c r="A228" s="16" t="s">
        <v>327</v>
      </c>
      <c r="B228" s="13"/>
      <c r="C228" s="111">
        <v>100000</v>
      </c>
      <c r="D228" s="86">
        <v>0</v>
      </c>
      <c r="E228" s="32"/>
    </row>
    <row r="229" spans="1:5" ht="18.95" customHeight="1">
      <c r="A229" s="16" t="s">
        <v>328</v>
      </c>
      <c r="B229" s="13"/>
      <c r="C229" s="236">
        <f>30000-9400</f>
        <v>20600</v>
      </c>
      <c r="D229" s="86">
        <v>20600</v>
      </c>
      <c r="E229" s="32"/>
    </row>
    <row r="230" spans="1:5" ht="18.95" customHeight="1">
      <c r="A230" s="4" t="s">
        <v>138</v>
      </c>
      <c r="B230" s="7"/>
      <c r="C230" s="230">
        <f>20000-10000</f>
        <v>10000</v>
      </c>
      <c r="D230" s="86">
        <v>0</v>
      </c>
      <c r="E230" s="32"/>
    </row>
    <row r="231" spans="1:5" ht="18.95" customHeight="1" thickBot="1">
      <c r="A231" s="6" t="s">
        <v>10</v>
      </c>
      <c r="B231" s="7"/>
      <c r="C231" s="99">
        <f>SUM(C224:C230)</f>
        <v>195600</v>
      </c>
      <c r="D231" s="99">
        <f t="shared" ref="D231" si="5">SUM(D224:D230)</f>
        <v>52422</v>
      </c>
      <c r="E231" s="32"/>
    </row>
    <row r="232" spans="1:5" ht="18.95" customHeight="1" thickTop="1">
      <c r="A232" s="33" t="s">
        <v>99</v>
      </c>
      <c r="B232" s="24"/>
      <c r="C232" s="100"/>
      <c r="D232" s="81"/>
      <c r="E232" s="32"/>
    </row>
    <row r="233" spans="1:5" ht="18.95" customHeight="1">
      <c r="A233" s="4" t="s">
        <v>100</v>
      </c>
      <c r="B233" s="4"/>
      <c r="C233" s="119">
        <v>40000</v>
      </c>
      <c r="D233" s="82">
        <v>38765</v>
      </c>
      <c r="E233" s="32"/>
    </row>
    <row r="234" spans="1:5" ht="18.95" customHeight="1">
      <c r="A234" s="4" t="s">
        <v>139</v>
      </c>
      <c r="B234" s="4"/>
      <c r="C234" s="132">
        <f>30000+10000</f>
        <v>40000</v>
      </c>
      <c r="D234" s="79">
        <v>39705.050000000003</v>
      </c>
      <c r="E234" s="32"/>
    </row>
    <row r="235" spans="1:5" ht="18.95" customHeight="1" thickBot="1">
      <c r="A235" s="6" t="s">
        <v>10</v>
      </c>
      <c r="B235" s="4"/>
      <c r="C235" s="87">
        <f>SUM(C233:C234)</f>
        <v>80000</v>
      </c>
      <c r="D235" s="87">
        <f t="shared" ref="D235" si="6">SUM(D233:D234)</f>
        <v>78470.05</v>
      </c>
      <c r="E235" s="32"/>
    </row>
    <row r="236" spans="1:5" ht="18.95" customHeight="1" thickTop="1">
      <c r="A236" s="23" t="s">
        <v>140</v>
      </c>
      <c r="B236" s="24"/>
      <c r="C236" s="81"/>
      <c r="D236" s="81"/>
    </row>
    <row r="237" spans="1:5" ht="18.95" customHeight="1">
      <c r="A237" s="7" t="s">
        <v>112</v>
      </c>
      <c r="B237" s="4"/>
      <c r="C237" s="82"/>
      <c r="D237" s="82"/>
    </row>
    <row r="238" spans="1:5" ht="18.95" customHeight="1">
      <c r="A238" s="7" t="s">
        <v>140</v>
      </c>
      <c r="B238" s="4"/>
      <c r="C238" s="81"/>
      <c r="D238" s="81"/>
    </row>
    <row r="239" spans="1:5" ht="18.95" customHeight="1">
      <c r="A239" s="7" t="s">
        <v>112</v>
      </c>
      <c r="B239" s="4"/>
      <c r="C239" s="82"/>
      <c r="D239" s="82"/>
    </row>
    <row r="240" spans="1:5" ht="18.95" customHeight="1">
      <c r="A240" s="4" t="s">
        <v>141</v>
      </c>
      <c r="B240" s="6"/>
      <c r="C240" s="79"/>
      <c r="D240" s="79"/>
    </row>
    <row r="241" spans="1:6" ht="18.95" customHeight="1">
      <c r="A241" s="12" t="s">
        <v>267</v>
      </c>
      <c r="B241" s="4"/>
      <c r="C241" s="213">
        <v>36000</v>
      </c>
      <c r="D241" s="85">
        <v>23400</v>
      </c>
    </row>
    <row r="242" spans="1:6" ht="18.95" customHeight="1">
      <c r="A242" s="12" t="s">
        <v>264</v>
      </c>
      <c r="B242" s="8"/>
      <c r="C242" s="116"/>
      <c r="D242" s="116"/>
    </row>
    <row r="243" spans="1:6" ht="18.95" customHeight="1">
      <c r="A243" s="12" t="s">
        <v>265</v>
      </c>
      <c r="B243" s="8"/>
      <c r="C243" s="116">
        <v>23000</v>
      </c>
      <c r="D243" s="116">
        <v>23000</v>
      </c>
      <c r="F243" s="10"/>
    </row>
    <row r="244" spans="1:6" ht="18.95" customHeight="1">
      <c r="A244" s="12" t="s">
        <v>266</v>
      </c>
      <c r="B244" s="4"/>
      <c r="C244" s="171">
        <v>7600</v>
      </c>
      <c r="D244" s="117">
        <v>7600</v>
      </c>
    </row>
    <row r="245" spans="1:6" ht="18.95" customHeight="1" thickBot="1">
      <c r="A245" s="6" t="s">
        <v>10</v>
      </c>
      <c r="B245" s="4"/>
      <c r="C245" s="84">
        <f>SUM(C241:C244)</f>
        <v>66600</v>
      </c>
      <c r="D245" s="84">
        <f t="shared" ref="D245" si="7">SUM(D241:D244)</f>
        <v>54000</v>
      </c>
    </row>
    <row r="246" spans="1:6" s="36" customFormat="1" ht="18.95" customHeight="1" thickTop="1" thickBot="1">
      <c r="A246" s="34" t="s">
        <v>142</v>
      </c>
      <c r="B246" s="35"/>
      <c r="C246" s="107">
        <f>C197+C213+C221+C231+C235+C245</f>
        <v>1771960</v>
      </c>
      <c r="D246" s="107">
        <f>D197+D213+D221+D231+D235+D245</f>
        <v>1566060.05</v>
      </c>
      <c r="E246" s="51"/>
    </row>
    <row r="247" spans="1:6" s="37" customFormat="1" ht="18.95" customHeight="1" thickTop="1" thickBot="1">
      <c r="A247" s="47" t="s">
        <v>143</v>
      </c>
      <c r="B247" s="48"/>
      <c r="C247" s="118">
        <f>C186+C191+C246</f>
        <v>8300640</v>
      </c>
      <c r="D247" s="118">
        <f>D186+D191+D246</f>
        <v>7358615.5499999998</v>
      </c>
      <c r="E247" s="58"/>
    </row>
    <row r="248" spans="1:6" ht="18.95" customHeight="1" thickTop="1">
      <c r="A248" s="251">
        <v>7</v>
      </c>
      <c r="B248" s="251"/>
      <c r="C248" s="251"/>
      <c r="D248" s="251"/>
    </row>
    <row r="249" spans="1:6" ht="18.95" customHeight="1">
      <c r="A249" s="253" t="s">
        <v>2</v>
      </c>
      <c r="B249" s="253" t="s">
        <v>3</v>
      </c>
      <c r="C249" s="255" t="s">
        <v>4</v>
      </c>
      <c r="D249" s="257" t="s">
        <v>61</v>
      </c>
    </row>
    <row r="250" spans="1:6" ht="18.95" customHeight="1">
      <c r="A250" s="254"/>
      <c r="B250" s="254"/>
      <c r="C250" s="256"/>
      <c r="D250" s="258"/>
    </row>
    <row r="251" spans="1:6" ht="18.95" customHeight="1">
      <c r="A251" s="38" t="s">
        <v>144</v>
      </c>
      <c r="B251" s="8"/>
      <c r="C251" s="172"/>
      <c r="D251" s="100"/>
    </row>
    <row r="252" spans="1:6" ht="18.95" customHeight="1">
      <c r="A252" s="7" t="s">
        <v>145</v>
      </c>
      <c r="B252" s="4"/>
      <c r="C252" s="173"/>
      <c r="D252" s="89"/>
    </row>
    <row r="253" spans="1:6" ht="18.95" customHeight="1">
      <c r="A253" s="7" t="s">
        <v>79</v>
      </c>
      <c r="B253" s="52"/>
      <c r="C253" s="174"/>
      <c r="D253" s="119"/>
    </row>
    <row r="254" spans="1:6" ht="18.95" customHeight="1">
      <c r="A254" s="11" t="s">
        <v>87</v>
      </c>
      <c r="B254" s="4"/>
      <c r="C254" s="120"/>
      <c r="D254" s="120"/>
    </row>
    <row r="255" spans="1:6" ht="18.95" customHeight="1">
      <c r="A255" s="4" t="s">
        <v>133</v>
      </c>
      <c r="B255" s="6"/>
      <c r="C255" s="131">
        <v>3000</v>
      </c>
      <c r="D255" s="106">
        <v>0</v>
      </c>
    </row>
    <row r="256" spans="1:6" ht="18.95" customHeight="1">
      <c r="A256" s="4" t="s">
        <v>146</v>
      </c>
      <c r="B256" s="6"/>
      <c r="C256" s="159"/>
      <c r="D256" s="121"/>
    </row>
    <row r="257" spans="1:5" ht="18.95" customHeight="1">
      <c r="A257" s="4" t="s">
        <v>354</v>
      </c>
      <c r="B257" s="4"/>
      <c r="C257" s="132">
        <v>100000</v>
      </c>
      <c r="D257" s="86">
        <v>0</v>
      </c>
    </row>
    <row r="258" spans="1:5" ht="18.95" customHeight="1" thickBot="1">
      <c r="A258" s="13" t="s">
        <v>10</v>
      </c>
      <c r="B258" s="8"/>
      <c r="C258" s="99">
        <f>SUM(C255:C257)</f>
        <v>103000</v>
      </c>
      <c r="D258" s="99">
        <f t="shared" ref="D258" si="8">SUM(D255:D257)</f>
        <v>0</v>
      </c>
    </row>
    <row r="259" spans="1:5" s="64" customFormat="1" ht="18.95" customHeight="1" thickTop="1">
      <c r="A259" s="11" t="s">
        <v>140</v>
      </c>
      <c r="B259" s="4"/>
      <c r="C259" s="172"/>
      <c r="D259" s="106"/>
    </row>
    <row r="260" spans="1:5" s="10" customFormat="1" ht="18.95" customHeight="1">
      <c r="A260" s="74" t="s">
        <v>112</v>
      </c>
      <c r="B260" s="4"/>
      <c r="C260" s="187"/>
      <c r="D260" s="85"/>
    </row>
    <row r="261" spans="1:5" ht="18.95" customHeight="1" thickBot="1">
      <c r="A261" s="72" t="s">
        <v>353</v>
      </c>
      <c r="B261" s="68"/>
      <c r="C261" s="175">
        <v>60000</v>
      </c>
      <c r="D261" s="122">
        <v>0</v>
      </c>
    </row>
    <row r="262" spans="1:5" ht="18.95" customHeight="1" thickTop="1" thickBot="1">
      <c r="A262" s="13" t="s">
        <v>10</v>
      </c>
      <c r="B262" s="8"/>
      <c r="C262" s="123">
        <f>SUM(C261)</f>
        <v>60000</v>
      </c>
      <c r="D262" s="123">
        <f t="shared" ref="D262" si="9">SUM(D261)</f>
        <v>0</v>
      </c>
    </row>
    <row r="263" spans="1:5" s="36" customFormat="1" ht="18.95" customHeight="1" thickTop="1" thickBot="1">
      <c r="A263" s="34" t="s">
        <v>147</v>
      </c>
      <c r="B263" s="35"/>
      <c r="C263" s="109">
        <f>C258+C262</f>
        <v>163000</v>
      </c>
      <c r="D263" s="109">
        <f t="shared" ref="D263" si="10">D258+D262</f>
        <v>0</v>
      </c>
      <c r="E263" s="51"/>
    </row>
    <row r="264" spans="1:5" s="37" customFormat="1" ht="18.95" customHeight="1" thickTop="1" thickBot="1">
      <c r="A264" s="39" t="s">
        <v>148</v>
      </c>
      <c r="B264" s="40"/>
      <c r="C264" s="124">
        <f>C263</f>
        <v>163000</v>
      </c>
      <c r="D264" s="124">
        <f t="shared" ref="D264" si="11">D263</f>
        <v>0</v>
      </c>
      <c r="E264" s="58"/>
    </row>
    <row r="265" spans="1:5" ht="18.95" customHeight="1" thickTop="1">
      <c r="A265" s="23" t="s">
        <v>149</v>
      </c>
      <c r="B265" s="24"/>
      <c r="C265" s="131"/>
      <c r="D265" s="125"/>
    </row>
    <row r="266" spans="1:5" ht="18.95" customHeight="1">
      <c r="A266" s="23" t="s">
        <v>150</v>
      </c>
      <c r="B266" s="4"/>
      <c r="C266" s="131"/>
      <c r="D266" s="81"/>
    </row>
    <row r="267" spans="1:5" ht="18.95" customHeight="1">
      <c r="A267" s="7" t="s">
        <v>64</v>
      </c>
      <c r="B267" s="4"/>
      <c r="C267" s="119"/>
      <c r="D267" s="82"/>
    </row>
    <row r="268" spans="1:5" ht="18.95" customHeight="1">
      <c r="A268" s="7" t="s">
        <v>126</v>
      </c>
      <c r="B268" s="4"/>
      <c r="C268" s="119" t="s">
        <v>23</v>
      </c>
      <c r="D268" s="82"/>
    </row>
    <row r="269" spans="1:5" ht="18.95" customHeight="1">
      <c r="A269" s="4" t="s">
        <v>127</v>
      </c>
      <c r="B269" s="6"/>
      <c r="C269" s="231">
        <f>280440+10000</f>
        <v>290440</v>
      </c>
      <c r="D269" s="79">
        <v>290027</v>
      </c>
    </row>
    <row r="270" spans="1:5" ht="18.95" customHeight="1" thickBot="1">
      <c r="A270" s="6" t="s">
        <v>10</v>
      </c>
      <c r="B270" s="4"/>
      <c r="C270" s="99">
        <f>SUM(C269)</f>
        <v>290440</v>
      </c>
      <c r="D270" s="99">
        <f t="shared" ref="D270" si="12">SUM(D269)</f>
        <v>290027</v>
      </c>
    </row>
    <row r="271" spans="1:5" ht="18.95" customHeight="1" thickTop="1">
      <c r="A271" s="7" t="s">
        <v>129</v>
      </c>
      <c r="B271" s="4"/>
      <c r="C271" s="159"/>
      <c r="D271" s="89"/>
    </row>
    <row r="272" spans="1:5" ht="18.95" customHeight="1">
      <c r="A272" s="12" t="s">
        <v>77</v>
      </c>
      <c r="B272" s="4"/>
      <c r="C272" s="230">
        <f>10000+12620+100</f>
        <v>22720</v>
      </c>
      <c r="D272" s="79">
        <v>22660</v>
      </c>
    </row>
    <row r="273" spans="1:4" ht="18.95" customHeight="1" thickBot="1">
      <c r="A273" s="6" t="s">
        <v>10</v>
      </c>
      <c r="B273" s="4"/>
      <c r="C273" s="99">
        <f>SUM(C272:C272)</f>
        <v>22720</v>
      </c>
      <c r="D273" s="99">
        <f t="shared" ref="D273" si="13">SUM(D272:D272)</f>
        <v>22660</v>
      </c>
    </row>
    <row r="274" spans="1:4" ht="18.95" customHeight="1" thickTop="1">
      <c r="A274" s="23" t="s">
        <v>79</v>
      </c>
      <c r="B274" s="45"/>
      <c r="C274" s="131"/>
      <c r="D274" s="81"/>
    </row>
    <row r="275" spans="1:4" ht="18.95" customHeight="1">
      <c r="A275" s="7" t="s">
        <v>81</v>
      </c>
      <c r="B275" s="41"/>
      <c r="C275" s="86"/>
      <c r="D275" s="79"/>
    </row>
    <row r="276" spans="1:4" ht="18.95" customHeight="1">
      <c r="A276" s="4" t="s">
        <v>82</v>
      </c>
      <c r="B276" s="42"/>
      <c r="C276" s="86">
        <v>80000</v>
      </c>
      <c r="D276" s="86">
        <v>0</v>
      </c>
    </row>
    <row r="277" spans="1:4" ht="18.95" customHeight="1">
      <c r="A277" s="12" t="s">
        <v>151</v>
      </c>
      <c r="B277" s="4"/>
      <c r="C277" s="85">
        <v>2000</v>
      </c>
      <c r="D277" s="85">
        <v>0</v>
      </c>
    </row>
    <row r="278" spans="1:4" ht="18.95" customHeight="1">
      <c r="A278" s="4" t="s">
        <v>131</v>
      </c>
      <c r="B278" s="4"/>
      <c r="C278" s="159">
        <v>36000</v>
      </c>
      <c r="D278" s="121">
        <v>36000</v>
      </c>
    </row>
    <row r="279" spans="1:4" ht="18.95" customHeight="1" thickBot="1">
      <c r="A279" s="6" t="s">
        <v>10</v>
      </c>
      <c r="B279" s="4"/>
      <c r="C279" s="99">
        <f>SUM(C276:C278)</f>
        <v>118000</v>
      </c>
      <c r="D279" s="99">
        <f t="shared" ref="D279" si="14">SUM(D276:D278)</f>
        <v>36000</v>
      </c>
    </row>
    <row r="280" spans="1:4" ht="18.95" customHeight="1" thickTop="1">
      <c r="A280" s="23" t="s">
        <v>87</v>
      </c>
      <c r="B280" s="24"/>
      <c r="C280" s="172"/>
      <c r="D280" s="120"/>
    </row>
    <row r="281" spans="1:4" ht="18.95" customHeight="1">
      <c r="A281" s="4" t="s">
        <v>133</v>
      </c>
      <c r="B281" s="4"/>
      <c r="C281" s="131">
        <v>5000</v>
      </c>
      <c r="D281" s="106">
        <v>0</v>
      </c>
    </row>
    <row r="282" spans="1:4" ht="18.95" customHeight="1">
      <c r="A282" s="4" t="s">
        <v>152</v>
      </c>
      <c r="B282" s="6"/>
      <c r="C282" s="119"/>
      <c r="D282" s="113"/>
    </row>
    <row r="283" spans="1:4" ht="18.95" customHeight="1">
      <c r="A283" s="4" t="s">
        <v>153</v>
      </c>
      <c r="B283" s="4"/>
      <c r="C283" s="119">
        <v>40000</v>
      </c>
      <c r="D283" s="85">
        <v>34800</v>
      </c>
    </row>
    <row r="284" spans="1:4" ht="18.95" customHeight="1">
      <c r="A284" s="4" t="s">
        <v>154</v>
      </c>
      <c r="B284" s="4"/>
      <c r="C284" s="132">
        <v>50000</v>
      </c>
      <c r="D284" s="121">
        <v>40178</v>
      </c>
    </row>
    <row r="285" spans="1:4" ht="18.95" customHeight="1">
      <c r="A285" s="6" t="s">
        <v>10</v>
      </c>
      <c r="B285" s="4"/>
      <c r="C285" s="127">
        <f>SUM(C281:C284)</f>
        <v>95000</v>
      </c>
      <c r="D285" s="127">
        <f>SUM(D281:D284)</f>
        <v>74978</v>
      </c>
    </row>
    <row r="286" spans="1:4" ht="18.95" customHeight="1" thickBot="1">
      <c r="A286" s="62" t="s">
        <v>155</v>
      </c>
      <c r="B286" s="63"/>
      <c r="C286" s="128">
        <f>C270+C273+C279+C285</f>
        <v>526160</v>
      </c>
      <c r="D286" s="128">
        <f>D270+D273+D279+D285</f>
        <v>423665</v>
      </c>
    </row>
    <row r="287" spans="1:4" ht="18.95" customHeight="1" thickTop="1">
      <c r="A287" s="200"/>
      <c r="B287" s="51"/>
      <c r="C287" s="201"/>
      <c r="D287" s="201"/>
    </row>
    <row r="288" spans="1:4" ht="18.95" customHeight="1">
      <c r="A288" s="10"/>
      <c r="B288" s="10"/>
      <c r="C288" s="167"/>
      <c r="D288" s="129"/>
    </row>
    <row r="289" spans="1:4" ht="18.95" customHeight="1">
      <c r="A289" s="251">
        <v>8</v>
      </c>
      <c r="B289" s="251"/>
      <c r="C289" s="251"/>
      <c r="D289" s="251"/>
    </row>
    <row r="290" spans="1:4" ht="18.95" customHeight="1">
      <c r="A290" s="253" t="s">
        <v>2</v>
      </c>
      <c r="B290" s="253" t="s">
        <v>3</v>
      </c>
      <c r="C290" s="255" t="s">
        <v>4</v>
      </c>
      <c r="D290" s="257" t="s">
        <v>61</v>
      </c>
    </row>
    <row r="291" spans="1:4" ht="18.95" customHeight="1">
      <c r="A291" s="254"/>
      <c r="B291" s="254"/>
      <c r="C291" s="256"/>
      <c r="D291" s="258"/>
    </row>
    <row r="292" spans="1:4" ht="18.95" customHeight="1">
      <c r="A292" s="7" t="s">
        <v>156</v>
      </c>
      <c r="B292" s="6"/>
      <c r="C292" s="172"/>
      <c r="D292" s="100"/>
    </row>
    <row r="293" spans="1:4" ht="18.95" customHeight="1">
      <c r="A293" s="23" t="s">
        <v>79</v>
      </c>
      <c r="B293" s="24"/>
      <c r="C293" s="131"/>
      <c r="D293" s="81"/>
    </row>
    <row r="294" spans="1:4" ht="18.95" customHeight="1">
      <c r="A294" s="7" t="s">
        <v>87</v>
      </c>
      <c r="B294" s="4"/>
      <c r="C294" s="119"/>
      <c r="D294" s="82"/>
    </row>
    <row r="295" spans="1:4" ht="18.95" customHeight="1">
      <c r="A295" s="7" t="s">
        <v>157</v>
      </c>
      <c r="B295" s="4"/>
      <c r="C295" s="119"/>
      <c r="D295" s="82"/>
    </row>
    <row r="296" spans="1:4" ht="18.95" customHeight="1">
      <c r="A296" s="4" t="s">
        <v>158</v>
      </c>
      <c r="B296" s="4"/>
      <c r="C296" s="119">
        <v>100000</v>
      </c>
      <c r="D296" s="82">
        <v>99840</v>
      </c>
    </row>
    <row r="297" spans="1:4" ht="18.95" customHeight="1">
      <c r="A297" s="8" t="s">
        <v>159</v>
      </c>
      <c r="B297" s="6"/>
      <c r="C297" s="132"/>
      <c r="D297" s="79"/>
    </row>
    <row r="298" spans="1:4" ht="18.95" customHeight="1">
      <c r="A298" s="12" t="s">
        <v>160</v>
      </c>
      <c r="B298" s="4"/>
      <c r="C298" s="85">
        <v>8000</v>
      </c>
      <c r="D298" s="82">
        <v>0</v>
      </c>
    </row>
    <row r="299" spans="1:4" ht="18.95" customHeight="1">
      <c r="A299" s="44" t="s">
        <v>329</v>
      </c>
      <c r="B299" s="24"/>
      <c r="C299" s="121">
        <v>324800</v>
      </c>
      <c r="D299" s="89">
        <v>232000</v>
      </c>
    </row>
    <row r="300" spans="1:4" ht="18.95" customHeight="1" thickBot="1">
      <c r="A300" s="45" t="s">
        <v>10</v>
      </c>
      <c r="B300" s="4"/>
      <c r="C300" s="87">
        <f>SUM(C296:C299)</f>
        <v>432800</v>
      </c>
      <c r="D300" s="87">
        <f t="shared" ref="D300" si="15">SUM(D296:D299)</f>
        <v>331840</v>
      </c>
    </row>
    <row r="301" spans="1:4" ht="18.95" customHeight="1" thickTop="1">
      <c r="A301" s="11" t="s">
        <v>99</v>
      </c>
      <c r="B301" s="4"/>
      <c r="C301" s="106"/>
      <c r="D301" s="81"/>
    </row>
    <row r="302" spans="1:4" ht="18.95" customHeight="1">
      <c r="A302" s="16" t="s">
        <v>162</v>
      </c>
      <c r="B302" s="4"/>
      <c r="C302" s="86">
        <v>744370</v>
      </c>
      <c r="D302" s="86">
        <v>701340</v>
      </c>
    </row>
    <row r="303" spans="1:4" s="64" customFormat="1" ht="18.95" customHeight="1" thickBot="1">
      <c r="A303" s="41" t="s">
        <v>10</v>
      </c>
      <c r="B303" s="4"/>
      <c r="C303" s="130">
        <f>SUM(C302)</f>
        <v>744370</v>
      </c>
      <c r="D303" s="130">
        <f t="shared" ref="D303" si="16">SUM(D302)</f>
        <v>701340</v>
      </c>
    </row>
    <row r="304" spans="1:4" s="64" customFormat="1" ht="18.95" customHeight="1" thickTop="1">
      <c r="A304" s="74" t="s">
        <v>140</v>
      </c>
      <c r="B304" s="24"/>
      <c r="C304" s="131"/>
      <c r="D304" s="131"/>
    </row>
    <row r="305" spans="1:4" s="64" customFormat="1" ht="18.95" customHeight="1">
      <c r="A305" s="74" t="s">
        <v>112</v>
      </c>
      <c r="B305" s="4"/>
      <c r="C305" s="119"/>
      <c r="D305" s="119"/>
    </row>
    <row r="306" spans="1:4" s="64" customFormat="1" ht="18.95" customHeight="1">
      <c r="A306" s="75" t="s">
        <v>270</v>
      </c>
      <c r="B306" s="4"/>
      <c r="C306" s="119">
        <v>94500</v>
      </c>
      <c r="D306" s="119">
        <v>72500</v>
      </c>
    </row>
    <row r="307" spans="1:4" s="64" customFormat="1" ht="18.95" customHeight="1" thickBot="1">
      <c r="A307" s="41" t="s">
        <v>10</v>
      </c>
      <c r="B307" s="4"/>
      <c r="C307" s="221">
        <f>SUM(C306)</f>
        <v>94500</v>
      </c>
      <c r="D307" s="221">
        <f>SUM(D306)</f>
        <v>72500</v>
      </c>
    </row>
    <row r="308" spans="1:4" s="64" customFormat="1" ht="18.95" customHeight="1" thickTop="1">
      <c r="A308" s="7" t="s">
        <v>163</v>
      </c>
      <c r="B308" s="4"/>
      <c r="C308" s="131"/>
      <c r="D308" s="125"/>
    </row>
    <row r="309" spans="1:4" s="64" customFormat="1" ht="18.95" customHeight="1">
      <c r="A309" s="23" t="s">
        <v>115</v>
      </c>
      <c r="B309" s="6"/>
      <c r="C309" s="131"/>
      <c r="D309" s="81"/>
    </row>
    <row r="310" spans="1:4" s="64" customFormat="1" ht="18.95" customHeight="1">
      <c r="A310" s="7" t="s">
        <v>164</v>
      </c>
      <c r="B310" s="38"/>
      <c r="C310" s="119"/>
      <c r="D310" s="82"/>
    </row>
    <row r="311" spans="1:4" s="64" customFormat="1" ht="18.95" customHeight="1">
      <c r="A311" s="7" t="s">
        <v>165</v>
      </c>
      <c r="B311" s="38"/>
      <c r="C311" s="119"/>
      <c r="D311" s="82"/>
    </row>
    <row r="312" spans="1:4" s="64" customFormat="1" ht="18.95" customHeight="1">
      <c r="A312" s="4" t="s">
        <v>333</v>
      </c>
      <c r="B312" s="4"/>
      <c r="C312" s="85">
        <v>9248</v>
      </c>
      <c r="D312" s="85">
        <v>9248</v>
      </c>
    </row>
    <row r="313" spans="1:4" s="64" customFormat="1" ht="18.95" customHeight="1">
      <c r="A313" s="4" t="s">
        <v>334</v>
      </c>
      <c r="B313" s="4"/>
      <c r="C313" s="119">
        <v>18360</v>
      </c>
      <c r="D313" s="85">
        <v>18360</v>
      </c>
    </row>
    <row r="314" spans="1:4" s="64" customFormat="1" ht="18.95" customHeight="1">
      <c r="A314" s="4" t="s">
        <v>168</v>
      </c>
      <c r="B314" s="4"/>
      <c r="C314" s="132">
        <v>18580</v>
      </c>
      <c r="D314" s="86">
        <v>18580</v>
      </c>
    </row>
    <row r="315" spans="1:4" s="64" customFormat="1" ht="18.95" customHeight="1">
      <c r="A315" s="12" t="s">
        <v>335</v>
      </c>
      <c r="B315" s="4"/>
      <c r="C315" s="85">
        <v>16900</v>
      </c>
      <c r="D315" s="85">
        <v>16900</v>
      </c>
    </row>
    <row r="316" spans="1:4" s="64" customFormat="1" ht="18.95" customHeight="1">
      <c r="A316" s="7" t="s">
        <v>170</v>
      </c>
      <c r="B316" s="4"/>
      <c r="C316" s="131"/>
      <c r="D316" s="106"/>
    </row>
    <row r="317" spans="1:4" s="64" customFormat="1" ht="18.95" customHeight="1">
      <c r="A317" s="4" t="s">
        <v>171</v>
      </c>
      <c r="B317" s="4"/>
      <c r="C317" s="119">
        <v>17752</v>
      </c>
      <c r="D317" s="85">
        <v>14100</v>
      </c>
    </row>
    <row r="318" spans="1:4" s="64" customFormat="1" ht="18.95" customHeight="1">
      <c r="A318" s="4" t="s">
        <v>172</v>
      </c>
      <c r="B318" s="4"/>
      <c r="C318" s="132">
        <v>51920</v>
      </c>
      <c r="D318" s="86">
        <v>30910</v>
      </c>
    </row>
    <row r="319" spans="1:4" s="64" customFormat="1" ht="18.95" customHeight="1">
      <c r="A319" s="12" t="s">
        <v>330</v>
      </c>
      <c r="B319" s="4"/>
      <c r="C319" s="85">
        <v>32780</v>
      </c>
      <c r="D319" s="85">
        <v>32125</v>
      </c>
    </row>
    <row r="320" spans="1:4" s="64" customFormat="1" ht="18.95" customHeight="1">
      <c r="A320" s="4" t="s">
        <v>174</v>
      </c>
      <c r="B320" s="4"/>
      <c r="C320" s="119">
        <v>19340</v>
      </c>
      <c r="D320" s="85">
        <v>15125</v>
      </c>
    </row>
    <row r="321" spans="1:7" s="64" customFormat="1" ht="18.95" customHeight="1">
      <c r="A321" s="23" t="s">
        <v>175</v>
      </c>
      <c r="B321" s="24"/>
      <c r="C321" s="131"/>
      <c r="D321" s="106"/>
    </row>
    <row r="322" spans="1:7" s="64" customFormat="1" ht="18.95" customHeight="1">
      <c r="A322" s="4" t="s">
        <v>331</v>
      </c>
      <c r="B322" s="4"/>
      <c r="C322" s="119">
        <v>368000</v>
      </c>
      <c r="D322" s="85">
        <v>368000</v>
      </c>
    </row>
    <row r="323" spans="1:7" s="64" customFormat="1" ht="18.95" customHeight="1">
      <c r="A323" s="4" t="s">
        <v>332</v>
      </c>
      <c r="B323" s="6"/>
      <c r="C323" s="132">
        <v>496000</v>
      </c>
      <c r="D323" s="85">
        <v>496000</v>
      </c>
    </row>
    <row r="324" spans="1:7" s="64" customFormat="1" ht="18.95" customHeight="1">
      <c r="A324" s="12" t="s">
        <v>178</v>
      </c>
      <c r="B324" s="4"/>
      <c r="C324" s="179">
        <v>224000</v>
      </c>
      <c r="D324" s="85">
        <v>220000</v>
      </c>
    </row>
    <row r="325" spans="1:7" s="64" customFormat="1" ht="18.95" customHeight="1">
      <c r="A325" s="4" t="s">
        <v>179</v>
      </c>
      <c r="B325" s="4"/>
      <c r="C325" s="180">
        <v>216000</v>
      </c>
      <c r="D325" s="85">
        <v>212000</v>
      </c>
    </row>
    <row r="326" spans="1:7" s="64" customFormat="1" ht="18.95" customHeight="1">
      <c r="A326" s="7" t="s">
        <v>180</v>
      </c>
      <c r="B326" s="8"/>
      <c r="C326" s="181">
        <v>80000</v>
      </c>
      <c r="D326" s="86">
        <v>0</v>
      </c>
    </row>
    <row r="327" spans="1:7" s="64" customFormat="1" ht="18.95" customHeight="1" thickBot="1">
      <c r="A327" s="13" t="s">
        <v>10</v>
      </c>
      <c r="B327" s="8"/>
      <c r="C327" s="182">
        <f>C326+C325+C324+C323+C322+C320+C319+C318+C315+C314+C313+C312+C317</f>
        <v>1568880</v>
      </c>
      <c r="D327" s="135">
        <f>D326+D325+D324+D323+D322+D320+D319+D318+D315+D314+D313+D312+D317</f>
        <v>1451348</v>
      </c>
    </row>
    <row r="328" spans="1:7" s="64" customFormat="1" ht="18.95" customHeight="1" thickTop="1" thickBot="1">
      <c r="A328" s="25" t="s">
        <v>181</v>
      </c>
      <c r="B328" s="43"/>
      <c r="C328" s="183">
        <f>C300+C303+C307+C327</f>
        <v>2840550</v>
      </c>
      <c r="D328" s="136">
        <f>D300+D303+D307+D327</f>
        <v>2557028</v>
      </c>
    </row>
    <row r="329" spans="1:7" s="64" customFormat="1" ht="18.95" customHeight="1" thickTop="1" thickBot="1">
      <c r="A329" s="218" t="s">
        <v>182</v>
      </c>
      <c r="B329" s="218"/>
      <c r="C329" s="184">
        <f>C286+C328</f>
        <v>3366710</v>
      </c>
      <c r="D329" s="137">
        <f>D286+D328</f>
        <v>2980693</v>
      </c>
    </row>
    <row r="330" spans="1:7" s="49" customFormat="1" ht="18.95" customHeight="1" thickTop="1">
      <c r="A330" s="251">
        <v>9</v>
      </c>
      <c r="B330" s="251"/>
      <c r="C330" s="266"/>
      <c r="D330" s="266"/>
    </row>
    <row r="331" spans="1:7" ht="18.95" customHeight="1">
      <c r="A331" s="267" t="s">
        <v>2</v>
      </c>
      <c r="B331" s="267" t="s">
        <v>3</v>
      </c>
      <c r="C331" s="268" t="s">
        <v>4</v>
      </c>
      <c r="D331" s="269" t="s">
        <v>61</v>
      </c>
    </row>
    <row r="332" spans="1:7" ht="18.95" customHeight="1">
      <c r="A332" s="254"/>
      <c r="B332" s="254"/>
      <c r="C332" s="256"/>
      <c r="D332" s="258"/>
      <c r="G332" s="64"/>
    </row>
    <row r="333" spans="1:7" ht="18.95" customHeight="1">
      <c r="A333" s="67" t="s">
        <v>271</v>
      </c>
      <c r="B333" s="39"/>
      <c r="C333" s="185"/>
      <c r="D333" s="138"/>
    </row>
    <row r="334" spans="1:7" ht="18.95" customHeight="1">
      <c r="A334" s="67" t="s">
        <v>272</v>
      </c>
      <c r="B334" s="55"/>
      <c r="C334" s="186"/>
      <c r="D334" s="139"/>
    </row>
    <row r="335" spans="1:7" ht="18.95" customHeight="1">
      <c r="A335" s="7" t="s">
        <v>183</v>
      </c>
      <c r="B335" s="4"/>
      <c r="C335" s="119"/>
      <c r="D335" s="82"/>
    </row>
    <row r="336" spans="1:7" ht="18.95" customHeight="1">
      <c r="A336" s="4" t="s">
        <v>184</v>
      </c>
      <c r="B336" s="4"/>
      <c r="C336" s="132">
        <v>75000</v>
      </c>
      <c r="D336" s="86">
        <v>75000</v>
      </c>
    </row>
    <row r="337" spans="1:5" s="36" customFormat="1" ht="18.95" customHeight="1" thickBot="1">
      <c r="A337" s="6" t="s">
        <v>10</v>
      </c>
      <c r="B337" s="7"/>
      <c r="C337" s="99">
        <f>SUM(C336)</f>
        <v>75000</v>
      </c>
      <c r="D337" s="99">
        <f t="shared" ref="D337" si="17">SUM(D336)</f>
        <v>75000</v>
      </c>
      <c r="E337" s="51"/>
    </row>
    <row r="338" spans="1:5" s="37" customFormat="1" ht="18.95" customHeight="1" thickTop="1" thickBot="1">
      <c r="A338" s="25" t="s">
        <v>185</v>
      </c>
      <c r="B338" s="43"/>
      <c r="C338" s="109">
        <f>C337</f>
        <v>75000</v>
      </c>
      <c r="D338" s="109">
        <f t="shared" ref="D338:D339" si="18">D337</f>
        <v>75000</v>
      </c>
      <c r="E338" s="58"/>
    </row>
    <row r="339" spans="1:5" ht="18.95" customHeight="1" thickTop="1" thickBot="1">
      <c r="A339" s="39" t="s">
        <v>186</v>
      </c>
      <c r="B339" s="40"/>
      <c r="C339" s="124">
        <f>C338</f>
        <v>75000</v>
      </c>
      <c r="D339" s="124">
        <f t="shared" si="18"/>
        <v>75000</v>
      </c>
    </row>
    <row r="340" spans="1:5" ht="18.95" customHeight="1" thickTop="1">
      <c r="A340" s="7" t="s">
        <v>187</v>
      </c>
      <c r="B340" s="4"/>
      <c r="C340" s="131"/>
      <c r="D340" s="81"/>
    </row>
    <row r="341" spans="1:5" ht="18.95" customHeight="1">
      <c r="A341" s="7" t="s">
        <v>188</v>
      </c>
      <c r="B341" s="4"/>
      <c r="C341" s="132"/>
      <c r="D341" s="79"/>
    </row>
    <row r="342" spans="1:5" ht="18.95" customHeight="1">
      <c r="A342" s="11" t="s">
        <v>64</v>
      </c>
      <c r="B342" s="4"/>
      <c r="C342" s="187"/>
      <c r="D342" s="140"/>
    </row>
    <row r="343" spans="1:5" ht="18.95" customHeight="1">
      <c r="A343" s="7" t="s">
        <v>126</v>
      </c>
      <c r="B343" s="4"/>
      <c r="C343" s="188"/>
      <c r="D343" s="141"/>
    </row>
    <row r="344" spans="1:5" ht="18.95" customHeight="1">
      <c r="A344" s="4" t="s">
        <v>127</v>
      </c>
      <c r="B344" s="4"/>
      <c r="C344" s="230">
        <f>249000+1200</f>
        <v>250200</v>
      </c>
      <c r="D344" s="79">
        <v>250020</v>
      </c>
    </row>
    <row r="345" spans="1:5" ht="18.95" customHeight="1" thickBot="1">
      <c r="A345" s="6" t="s">
        <v>10</v>
      </c>
      <c r="B345" s="4"/>
      <c r="C345" s="80">
        <f>SUM(C344:C344)</f>
        <v>250200</v>
      </c>
      <c r="D345" s="80">
        <f t="shared" ref="D345" si="19">SUM(D344:D344)</f>
        <v>250020</v>
      </c>
    </row>
    <row r="346" spans="1:5" ht="18.95" customHeight="1" thickTop="1">
      <c r="A346" s="7" t="s">
        <v>79</v>
      </c>
      <c r="B346" s="4"/>
      <c r="C346" s="131"/>
      <c r="D346" s="81"/>
    </row>
    <row r="347" spans="1:5" ht="18.95" customHeight="1">
      <c r="A347" s="7" t="s">
        <v>81</v>
      </c>
      <c r="B347" s="4"/>
      <c r="C347" s="119"/>
      <c r="D347" s="82"/>
    </row>
    <row r="348" spans="1:5" ht="18.95" customHeight="1">
      <c r="A348" s="4" t="s">
        <v>82</v>
      </c>
      <c r="B348" s="4"/>
      <c r="C348" s="119">
        <v>20000</v>
      </c>
      <c r="D348" s="82">
        <v>0</v>
      </c>
    </row>
    <row r="349" spans="1:5" ht="18.95" customHeight="1">
      <c r="A349" s="4" t="s">
        <v>151</v>
      </c>
      <c r="B349" s="4"/>
      <c r="C349" s="119">
        <v>1000</v>
      </c>
      <c r="D349" s="82">
        <v>0</v>
      </c>
    </row>
    <row r="350" spans="1:5" ht="18.95" customHeight="1">
      <c r="A350" s="4" t="s">
        <v>131</v>
      </c>
      <c r="B350" s="4"/>
      <c r="C350" s="119">
        <v>36000</v>
      </c>
      <c r="D350" s="82">
        <v>36000</v>
      </c>
    </row>
    <row r="351" spans="1:5" ht="18.95" customHeight="1">
      <c r="A351" s="4" t="s">
        <v>132</v>
      </c>
      <c r="B351" s="4"/>
      <c r="C351" s="132">
        <v>4290</v>
      </c>
      <c r="D351" s="82">
        <v>1350</v>
      </c>
    </row>
    <row r="352" spans="1:5" ht="18.95" customHeight="1" thickBot="1">
      <c r="A352" s="6" t="s">
        <v>10</v>
      </c>
      <c r="B352" s="4"/>
      <c r="C352" s="80">
        <f>SUM(C348:C351)</f>
        <v>61290</v>
      </c>
      <c r="D352" s="80">
        <f t="shared" ref="D352" si="20">SUM(D348:D351)</f>
        <v>37350</v>
      </c>
    </row>
    <row r="353" spans="1:4" ht="18.95" customHeight="1" thickTop="1">
      <c r="A353" s="38" t="s">
        <v>87</v>
      </c>
      <c r="B353" s="4"/>
      <c r="C353" s="131"/>
      <c r="D353" s="142"/>
    </row>
    <row r="354" spans="1:4" ht="18.95" customHeight="1">
      <c r="A354" s="11" t="s">
        <v>157</v>
      </c>
      <c r="B354" s="4"/>
      <c r="C354" s="115"/>
      <c r="D354" s="140"/>
    </row>
    <row r="355" spans="1:4" ht="18.95" customHeight="1">
      <c r="A355" s="24" t="s">
        <v>189</v>
      </c>
      <c r="C355" s="131">
        <v>15000</v>
      </c>
      <c r="D355" s="106">
        <v>4200</v>
      </c>
    </row>
    <row r="356" spans="1:4" ht="18.95" customHeight="1">
      <c r="A356" s="8" t="s">
        <v>190</v>
      </c>
      <c r="B356" s="8"/>
      <c r="C356" s="189">
        <v>15000</v>
      </c>
      <c r="D356" s="86">
        <v>4680</v>
      </c>
    </row>
    <row r="357" spans="1:4" ht="18.95" customHeight="1" thickBot="1">
      <c r="A357" s="13" t="s">
        <v>10</v>
      </c>
      <c r="B357" s="8"/>
      <c r="C357" s="80">
        <f>SUM(C353:C356)</f>
        <v>30000</v>
      </c>
      <c r="D357" s="80">
        <f>SUM(D353:D356)</f>
        <v>8880</v>
      </c>
    </row>
    <row r="358" spans="1:4" ht="18.95" customHeight="1" thickTop="1" thickBot="1">
      <c r="A358" s="34" t="s">
        <v>191</v>
      </c>
      <c r="B358" s="35"/>
      <c r="C358" s="143">
        <f>C345+C352+C357</f>
        <v>341490</v>
      </c>
      <c r="D358" s="143">
        <f t="shared" ref="D358" si="21">D345+D352+D357</f>
        <v>296250</v>
      </c>
    </row>
    <row r="359" spans="1:4" ht="18.95" customHeight="1" thickTop="1" thickBot="1">
      <c r="A359" s="39" t="s">
        <v>192</v>
      </c>
      <c r="B359" s="40"/>
      <c r="C359" s="220">
        <f>C358</f>
        <v>341490</v>
      </c>
      <c r="D359" s="220">
        <f t="shared" ref="D359" si="22">D358</f>
        <v>296250</v>
      </c>
    </row>
    <row r="360" spans="1:4" ht="18.95" customHeight="1" thickTop="1">
      <c r="A360" s="33" t="s">
        <v>193</v>
      </c>
      <c r="B360" s="24"/>
      <c r="C360" s="120"/>
      <c r="D360" s="100"/>
    </row>
    <row r="361" spans="1:4" ht="18.95" customHeight="1">
      <c r="A361" s="11" t="s">
        <v>194</v>
      </c>
      <c r="B361" s="4"/>
      <c r="C361" s="115"/>
      <c r="D361" s="140"/>
    </row>
    <row r="362" spans="1:4" ht="18.95" customHeight="1">
      <c r="A362" s="38" t="s">
        <v>64</v>
      </c>
      <c r="B362" s="8"/>
      <c r="C362" s="189"/>
      <c r="D362" s="79"/>
    </row>
    <row r="363" spans="1:4" ht="18.95" customHeight="1">
      <c r="A363" s="7" t="s">
        <v>126</v>
      </c>
      <c r="B363" s="4"/>
      <c r="C363" s="187"/>
      <c r="D363" s="140"/>
    </row>
    <row r="364" spans="1:4" ht="18.95" customHeight="1">
      <c r="A364" s="12" t="s">
        <v>127</v>
      </c>
      <c r="B364" s="4"/>
      <c r="C364" s="85">
        <v>495720</v>
      </c>
      <c r="D364" s="82">
        <v>457888</v>
      </c>
    </row>
    <row r="365" spans="1:4" ht="18.95" customHeight="1">
      <c r="A365" s="8" t="s">
        <v>74</v>
      </c>
      <c r="B365" s="8"/>
      <c r="C365" s="189">
        <v>42000</v>
      </c>
      <c r="D365" s="82">
        <v>35790</v>
      </c>
    </row>
    <row r="366" spans="1:4" ht="18.95" customHeight="1">
      <c r="A366" s="8" t="s">
        <v>352</v>
      </c>
      <c r="B366" s="8"/>
      <c r="C366" s="132">
        <v>16560</v>
      </c>
      <c r="D366" s="82">
        <v>14111</v>
      </c>
    </row>
    <row r="367" spans="1:4" ht="18.95" customHeight="1" thickBot="1">
      <c r="A367" s="21" t="s">
        <v>10</v>
      </c>
      <c r="B367" s="22"/>
      <c r="C367" s="80">
        <f>SUM(C364:C366)</f>
        <v>554280</v>
      </c>
      <c r="D367" s="80">
        <f t="shared" ref="D367" si="23">SUM(D364:D366)</f>
        <v>507789</v>
      </c>
    </row>
    <row r="368" spans="1:4" ht="18.95" customHeight="1" thickTop="1">
      <c r="A368" s="71"/>
      <c r="B368" s="58"/>
      <c r="C368" s="204"/>
      <c r="D368" s="204"/>
    </row>
    <row r="369" spans="1:5" ht="18.95" customHeight="1">
      <c r="A369" s="71"/>
      <c r="B369" s="58"/>
      <c r="C369" s="204"/>
      <c r="D369" s="204"/>
    </row>
    <row r="370" spans="1:5" ht="18.95" customHeight="1">
      <c r="A370" s="71"/>
      <c r="B370" s="58"/>
      <c r="C370" s="204"/>
      <c r="D370" s="204"/>
    </row>
    <row r="371" spans="1:5" ht="18.95" customHeight="1">
      <c r="A371" s="251">
        <v>10</v>
      </c>
      <c r="B371" s="251"/>
      <c r="C371" s="251"/>
      <c r="D371" s="251"/>
    </row>
    <row r="372" spans="1:5" ht="18.95" customHeight="1">
      <c r="A372" s="253" t="s">
        <v>2</v>
      </c>
      <c r="B372" s="253" t="s">
        <v>3</v>
      </c>
      <c r="C372" s="255" t="s">
        <v>4</v>
      </c>
      <c r="D372" s="257" t="s">
        <v>61</v>
      </c>
    </row>
    <row r="373" spans="1:5" ht="18.95" customHeight="1">
      <c r="A373" s="254"/>
      <c r="B373" s="254"/>
      <c r="C373" s="256"/>
      <c r="D373" s="258"/>
    </row>
    <row r="374" spans="1:5" ht="18.95" customHeight="1">
      <c r="A374" s="38" t="s">
        <v>129</v>
      </c>
      <c r="B374" s="8"/>
      <c r="C374" s="191"/>
      <c r="D374" s="89"/>
    </row>
    <row r="375" spans="1:5" ht="18.95" customHeight="1">
      <c r="A375" s="4" t="s">
        <v>77</v>
      </c>
      <c r="B375" s="4"/>
      <c r="C375" s="119">
        <v>375600</v>
      </c>
      <c r="D375" s="82">
        <v>330980</v>
      </c>
    </row>
    <row r="376" spans="1:5" ht="18.95" customHeight="1">
      <c r="A376" s="12" t="s">
        <v>197</v>
      </c>
      <c r="B376" s="4"/>
      <c r="C376" s="86">
        <v>51900</v>
      </c>
      <c r="D376" s="82">
        <v>41900</v>
      </c>
    </row>
    <row r="377" spans="1:5" ht="18.95" customHeight="1" thickBot="1">
      <c r="A377" s="6" t="s">
        <v>10</v>
      </c>
      <c r="B377" s="4"/>
      <c r="C377" s="80">
        <f>SUM(C375:C376)</f>
        <v>427500</v>
      </c>
      <c r="D377" s="80">
        <f>SUM(D375:D376)</f>
        <v>372880</v>
      </c>
    </row>
    <row r="378" spans="1:5" ht="18.95" customHeight="1" thickTop="1">
      <c r="A378" s="38" t="s">
        <v>79</v>
      </c>
      <c r="B378" s="8"/>
      <c r="C378" s="191"/>
      <c r="D378" s="89"/>
    </row>
    <row r="379" spans="1:5" ht="18.95" customHeight="1">
      <c r="A379" s="7" t="s">
        <v>81</v>
      </c>
      <c r="B379" s="4"/>
      <c r="C379" s="187"/>
      <c r="D379" s="140"/>
    </row>
    <row r="380" spans="1:5" ht="18.95" customHeight="1">
      <c r="A380" s="12" t="s">
        <v>82</v>
      </c>
      <c r="B380" s="4"/>
      <c r="C380" s="85">
        <v>40000</v>
      </c>
      <c r="D380" s="85">
        <v>0</v>
      </c>
    </row>
    <row r="381" spans="1:5" ht="18.95" customHeight="1">
      <c r="A381" s="12" t="s">
        <v>151</v>
      </c>
      <c r="B381" s="4"/>
      <c r="C381" s="85">
        <v>5000</v>
      </c>
      <c r="D381" s="85">
        <v>0</v>
      </c>
    </row>
    <row r="382" spans="1:5" ht="18.95" customHeight="1">
      <c r="A382" s="8" t="s">
        <v>131</v>
      </c>
      <c r="B382" s="8"/>
      <c r="C382" s="189">
        <v>65400</v>
      </c>
      <c r="D382" s="85">
        <v>52727</v>
      </c>
      <c r="E382" s="233"/>
    </row>
    <row r="383" spans="1:5" ht="18.95" customHeight="1">
      <c r="A383" s="4" t="s">
        <v>132</v>
      </c>
      <c r="B383" s="49"/>
      <c r="C383" s="132">
        <v>16390</v>
      </c>
      <c r="D383" s="85">
        <v>4900</v>
      </c>
      <c r="E383" s="233"/>
    </row>
    <row r="384" spans="1:5" ht="18.95" customHeight="1" thickBot="1">
      <c r="A384" s="6" t="s">
        <v>10</v>
      </c>
      <c r="B384" s="7"/>
      <c r="C384" s="87">
        <f>SUM(C380:C383)</f>
        <v>126790</v>
      </c>
      <c r="D384" s="87">
        <f t="shared" ref="D384" si="24">SUM(D380:D383)</f>
        <v>57627</v>
      </c>
      <c r="E384" s="233"/>
    </row>
    <row r="385" spans="1:5" ht="18.95" customHeight="1" thickTop="1">
      <c r="A385" s="7" t="s">
        <v>87</v>
      </c>
      <c r="B385" s="4"/>
      <c r="C385" s="159"/>
      <c r="D385" s="121"/>
    </row>
    <row r="386" spans="1:5" ht="18.95" customHeight="1">
      <c r="A386" s="4" t="s">
        <v>133</v>
      </c>
      <c r="B386" s="4"/>
      <c r="C386" s="132">
        <v>10000</v>
      </c>
      <c r="D386" s="86">
        <v>0</v>
      </c>
    </row>
    <row r="387" spans="1:5" ht="18.95" customHeight="1">
      <c r="A387" s="4" t="s">
        <v>198</v>
      </c>
      <c r="B387" s="8"/>
      <c r="C387" s="86" t="s">
        <v>23</v>
      </c>
      <c r="D387" s="111"/>
    </row>
    <row r="388" spans="1:5" ht="18.95" customHeight="1">
      <c r="A388" s="4" t="s">
        <v>153</v>
      </c>
      <c r="B388" s="8"/>
      <c r="C388" s="111">
        <v>20000</v>
      </c>
      <c r="D388" s="86">
        <v>8100</v>
      </c>
    </row>
    <row r="389" spans="1:5" ht="18.95" customHeight="1">
      <c r="A389" s="4" t="s">
        <v>154</v>
      </c>
      <c r="B389" s="8"/>
      <c r="C389" s="111">
        <v>40000</v>
      </c>
      <c r="D389" s="86">
        <v>4452</v>
      </c>
    </row>
    <row r="390" spans="1:5" ht="18.95" customHeight="1">
      <c r="A390" s="12" t="s">
        <v>138</v>
      </c>
      <c r="B390" s="4"/>
      <c r="C390" s="111">
        <v>30000</v>
      </c>
      <c r="D390" s="86">
        <v>686.82</v>
      </c>
    </row>
    <row r="391" spans="1:5" ht="18.95" customHeight="1" thickBot="1">
      <c r="A391" s="6" t="s">
        <v>10</v>
      </c>
      <c r="B391" s="23"/>
      <c r="C391" s="87">
        <f>SUM(C386:C390)</f>
        <v>100000</v>
      </c>
      <c r="D391" s="87">
        <f t="shared" ref="D391" si="25">SUM(D386:D390)</f>
        <v>13238.82</v>
      </c>
    </row>
    <row r="392" spans="1:5" ht="18.95" customHeight="1" thickTop="1">
      <c r="A392" s="7" t="s">
        <v>99</v>
      </c>
      <c r="B392" s="4"/>
      <c r="C392" s="131"/>
      <c r="D392" s="106"/>
    </row>
    <row r="393" spans="1:5" ht="18.95" customHeight="1">
      <c r="A393" s="4" t="s">
        <v>100</v>
      </c>
      <c r="B393" s="4"/>
      <c r="C393" s="119">
        <v>20000</v>
      </c>
      <c r="D393" s="85">
        <v>4229</v>
      </c>
    </row>
    <row r="394" spans="1:5" ht="18.95" customHeight="1">
      <c r="A394" s="4" t="s">
        <v>199</v>
      </c>
      <c r="B394" s="4"/>
      <c r="C394" s="229">
        <f>400000-169900</f>
        <v>230100</v>
      </c>
      <c r="D394" s="85">
        <v>0</v>
      </c>
    </row>
    <row r="395" spans="1:5" ht="18.95" customHeight="1">
      <c r="A395" s="12" t="s">
        <v>200</v>
      </c>
      <c r="B395" s="4"/>
      <c r="C395" s="119" t="s">
        <v>23</v>
      </c>
      <c r="D395" s="85"/>
    </row>
    <row r="396" spans="1:5" s="36" customFormat="1" ht="18.95" customHeight="1">
      <c r="A396" s="12" t="s">
        <v>339</v>
      </c>
      <c r="B396" s="4"/>
      <c r="C396" s="132">
        <v>50000</v>
      </c>
      <c r="D396" s="86">
        <v>0</v>
      </c>
      <c r="E396" s="51"/>
    </row>
    <row r="397" spans="1:5" ht="18.95" customHeight="1">
      <c r="A397" s="4" t="s">
        <v>202</v>
      </c>
      <c r="B397" s="4"/>
      <c r="C397" s="132">
        <v>20000</v>
      </c>
      <c r="D397" s="86">
        <v>18605</v>
      </c>
    </row>
    <row r="398" spans="1:5" ht="18.95" customHeight="1" thickBot="1">
      <c r="A398" s="6" t="s">
        <v>10</v>
      </c>
      <c r="B398" s="7"/>
      <c r="C398" s="87">
        <f>SUM(C393:C397)</f>
        <v>320100</v>
      </c>
      <c r="D398" s="87">
        <f t="shared" ref="D398" si="26">SUM(D393:D397)</f>
        <v>22834</v>
      </c>
    </row>
    <row r="399" spans="1:5" ht="18.95" customHeight="1" thickTop="1">
      <c r="A399" s="33" t="s">
        <v>140</v>
      </c>
      <c r="B399" s="24"/>
      <c r="C399" s="172"/>
      <c r="D399" s="100"/>
    </row>
    <row r="400" spans="1:5" ht="18.95" customHeight="1">
      <c r="A400" s="7" t="s">
        <v>112</v>
      </c>
      <c r="B400" s="4"/>
      <c r="C400" s="192"/>
      <c r="D400" s="145"/>
    </row>
    <row r="401" spans="1:5" ht="18.95" customHeight="1">
      <c r="A401" s="12" t="s">
        <v>203</v>
      </c>
      <c r="B401" s="4"/>
      <c r="C401" s="131" t="s">
        <v>23</v>
      </c>
      <c r="D401" s="81"/>
    </row>
    <row r="402" spans="1:5" ht="18.95" customHeight="1">
      <c r="A402" s="12" t="s">
        <v>204</v>
      </c>
      <c r="B402" s="4"/>
      <c r="C402" s="131">
        <v>140000</v>
      </c>
      <c r="D402" s="106">
        <v>69800</v>
      </c>
    </row>
    <row r="403" spans="1:5" ht="18.95" customHeight="1">
      <c r="A403" s="12" t="s">
        <v>205</v>
      </c>
      <c r="B403" s="4"/>
      <c r="C403" s="131">
        <v>44000</v>
      </c>
      <c r="D403" s="106">
        <v>0</v>
      </c>
    </row>
    <row r="404" spans="1:5" ht="18.95" customHeight="1">
      <c r="A404" s="4" t="s">
        <v>261</v>
      </c>
      <c r="B404" s="4"/>
      <c r="C404" s="119"/>
      <c r="D404" s="85"/>
    </row>
    <row r="405" spans="1:5" ht="18.95" customHeight="1">
      <c r="A405" s="4" t="s">
        <v>337</v>
      </c>
      <c r="B405" s="4"/>
      <c r="C405" s="119">
        <v>23000</v>
      </c>
      <c r="D405" s="85">
        <v>23000</v>
      </c>
    </row>
    <row r="406" spans="1:5" ht="18.95" customHeight="1">
      <c r="A406" s="4" t="s">
        <v>338</v>
      </c>
      <c r="B406" s="4"/>
      <c r="C406" s="119">
        <v>7300</v>
      </c>
      <c r="D406" s="85">
        <v>7300</v>
      </c>
    </row>
    <row r="407" spans="1:5" ht="18.95" customHeight="1">
      <c r="A407" s="4" t="s">
        <v>336</v>
      </c>
      <c r="B407" s="24"/>
      <c r="C407" s="159">
        <v>3100</v>
      </c>
      <c r="D407" s="121">
        <v>3100</v>
      </c>
    </row>
    <row r="408" spans="1:5" ht="18.95" customHeight="1" thickBot="1">
      <c r="A408" s="21" t="s">
        <v>10</v>
      </c>
      <c r="B408" s="22"/>
      <c r="C408" s="87">
        <f>SUM(C402:C407)</f>
        <v>217400</v>
      </c>
      <c r="D408" s="87">
        <f t="shared" ref="D408" si="27">SUM(D402:D407)</f>
        <v>103200</v>
      </c>
    </row>
    <row r="409" spans="1:5" ht="18.95" customHeight="1" thickTop="1">
      <c r="A409" s="217"/>
      <c r="B409" s="32"/>
      <c r="C409" s="190"/>
      <c r="D409" s="144"/>
    </row>
    <row r="410" spans="1:5" ht="18.95" customHeight="1">
      <c r="A410" s="217"/>
      <c r="B410" s="32"/>
      <c r="C410" s="190"/>
      <c r="D410" s="144"/>
    </row>
    <row r="411" spans="1:5" ht="18.95" customHeight="1">
      <c r="A411" s="217"/>
      <c r="B411" s="32"/>
      <c r="C411" s="190"/>
      <c r="D411" s="144"/>
    </row>
    <row r="412" spans="1:5" ht="18.95" customHeight="1">
      <c r="A412" s="251">
        <v>11</v>
      </c>
      <c r="B412" s="251"/>
      <c r="C412" s="251"/>
      <c r="D412" s="251"/>
    </row>
    <row r="413" spans="1:5" ht="18.95" customHeight="1">
      <c r="A413" s="253" t="s">
        <v>2</v>
      </c>
      <c r="B413" s="253" t="s">
        <v>3</v>
      </c>
      <c r="C413" s="255" t="s">
        <v>4</v>
      </c>
      <c r="D413" s="257" t="s">
        <v>61</v>
      </c>
    </row>
    <row r="414" spans="1:5" ht="18.95" customHeight="1">
      <c r="A414" s="254"/>
      <c r="B414" s="254"/>
      <c r="C414" s="256"/>
      <c r="D414" s="258"/>
    </row>
    <row r="415" spans="1:5" ht="18.95" customHeight="1">
      <c r="A415" s="7" t="s">
        <v>113</v>
      </c>
      <c r="B415" s="4"/>
      <c r="C415" s="131"/>
      <c r="D415" s="81"/>
    </row>
    <row r="416" spans="1:5" s="36" customFormat="1" ht="18.95" customHeight="1">
      <c r="A416" s="4" t="s">
        <v>114</v>
      </c>
      <c r="B416" s="4"/>
      <c r="C416" s="132">
        <v>200000</v>
      </c>
      <c r="D416" s="79">
        <v>69600</v>
      </c>
      <c r="E416" s="51"/>
    </row>
    <row r="417" spans="1:5" s="37" customFormat="1" ht="18.95" customHeight="1" thickBot="1">
      <c r="A417" s="6" t="s">
        <v>10</v>
      </c>
      <c r="B417" s="4"/>
      <c r="C417" s="80">
        <f>SUM(C416)</f>
        <v>200000</v>
      </c>
      <c r="D417" s="80">
        <f t="shared" ref="D417" si="28">SUM(D416)</f>
        <v>69600</v>
      </c>
      <c r="E417" s="58"/>
    </row>
    <row r="418" spans="1:5" ht="18.95" customHeight="1" thickTop="1" thickBot="1">
      <c r="A418" s="25" t="s">
        <v>209</v>
      </c>
      <c r="B418" s="223"/>
      <c r="C418" s="146">
        <f>C367+C377+C384+C391+C398+C408+C417</f>
        <v>1946070</v>
      </c>
      <c r="D418" s="146">
        <f>D367+D377+D384+D391+D398+D408+D417</f>
        <v>1147168.8199999998</v>
      </c>
    </row>
    <row r="419" spans="1:5" ht="18.95" customHeight="1" thickTop="1">
      <c r="A419" s="23" t="s">
        <v>210</v>
      </c>
      <c r="C419" s="131"/>
      <c r="D419" s="81"/>
    </row>
    <row r="420" spans="1:5" ht="18.95" customHeight="1">
      <c r="A420" s="7" t="s">
        <v>140</v>
      </c>
      <c r="B420" s="4"/>
      <c r="C420" s="119"/>
      <c r="D420" s="82"/>
    </row>
    <row r="421" spans="1:5" ht="18.95" customHeight="1">
      <c r="A421" s="7" t="s">
        <v>113</v>
      </c>
      <c r="B421" s="4"/>
      <c r="C421" s="119"/>
      <c r="D421" s="82"/>
    </row>
    <row r="422" spans="1:5" ht="18.95" customHeight="1">
      <c r="A422" s="7" t="s">
        <v>275</v>
      </c>
      <c r="B422" s="4"/>
      <c r="C422" s="132"/>
      <c r="D422" s="79"/>
    </row>
    <row r="423" spans="1:5" ht="18.95" customHeight="1">
      <c r="A423" s="4" t="s">
        <v>340</v>
      </c>
      <c r="B423" s="4"/>
      <c r="C423" s="132">
        <v>406000</v>
      </c>
      <c r="D423" s="79">
        <v>0</v>
      </c>
    </row>
    <row r="424" spans="1:5" ht="18.95" customHeight="1">
      <c r="A424" s="7" t="s">
        <v>277</v>
      </c>
      <c r="B424" s="4"/>
      <c r="C424" s="132"/>
      <c r="D424" s="79"/>
    </row>
    <row r="425" spans="1:5" ht="18.95" customHeight="1">
      <c r="A425" s="4" t="s">
        <v>341</v>
      </c>
      <c r="B425" s="4"/>
      <c r="C425" s="132">
        <v>914000</v>
      </c>
      <c r="D425" s="79">
        <v>0</v>
      </c>
    </row>
    <row r="426" spans="1:5" ht="18.95" customHeight="1">
      <c r="A426" s="4" t="s">
        <v>342</v>
      </c>
      <c r="B426" s="4"/>
      <c r="C426" s="132">
        <v>588000</v>
      </c>
      <c r="D426" s="79">
        <v>0</v>
      </c>
    </row>
    <row r="427" spans="1:5" ht="18.95" customHeight="1">
      <c r="A427" s="4" t="s">
        <v>343</v>
      </c>
      <c r="B427" s="4"/>
      <c r="C427" s="132">
        <v>170000</v>
      </c>
      <c r="D427" s="79">
        <v>0</v>
      </c>
    </row>
    <row r="428" spans="1:5" ht="18.95" customHeight="1">
      <c r="A428" s="4" t="s">
        <v>344</v>
      </c>
      <c r="B428" s="4"/>
      <c r="C428" s="132">
        <v>277000</v>
      </c>
      <c r="D428" s="79">
        <v>0</v>
      </c>
    </row>
    <row r="429" spans="1:5" ht="18.95" customHeight="1">
      <c r="A429" s="4" t="s">
        <v>345</v>
      </c>
      <c r="B429" s="4"/>
      <c r="C429" s="132">
        <v>952000</v>
      </c>
      <c r="D429" s="79">
        <v>0</v>
      </c>
    </row>
    <row r="430" spans="1:5" ht="18.95" customHeight="1">
      <c r="A430" s="4" t="s">
        <v>346</v>
      </c>
      <c r="B430" s="4"/>
      <c r="C430" s="132">
        <v>55000</v>
      </c>
      <c r="D430" s="79">
        <v>0</v>
      </c>
    </row>
    <row r="431" spans="1:5" ht="18.95" customHeight="1" thickBot="1">
      <c r="A431" s="6" t="s">
        <v>10</v>
      </c>
      <c r="B431" s="8"/>
      <c r="C431" s="135">
        <f>SUM(C423:C430)</f>
        <v>3362000</v>
      </c>
      <c r="D431" s="135">
        <f t="shared" ref="D431" si="29">SUM(D423:D430)</f>
        <v>0</v>
      </c>
    </row>
    <row r="432" spans="1:5" ht="18.95" customHeight="1" thickTop="1">
      <c r="A432" s="11" t="s">
        <v>163</v>
      </c>
      <c r="B432" s="4"/>
      <c r="C432" s="147"/>
      <c r="D432" s="147"/>
    </row>
    <row r="433" spans="1:7" ht="18.95" customHeight="1">
      <c r="A433" s="11" t="s">
        <v>228</v>
      </c>
      <c r="B433" s="4"/>
      <c r="C433" s="148"/>
      <c r="D433" s="148"/>
    </row>
    <row r="434" spans="1:7" ht="18.95" customHeight="1">
      <c r="A434" s="12" t="s">
        <v>347</v>
      </c>
      <c r="B434" s="4"/>
      <c r="C434" s="113">
        <v>140000</v>
      </c>
      <c r="D434" s="113">
        <v>40436.080000000002</v>
      </c>
    </row>
    <row r="435" spans="1:7" ht="18.95" customHeight="1">
      <c r="A435" s="206" t="s">
        <v>372</v>
      </c>
      <c r="B435" s="24"/>
      <c r="C435" s="193">
        <v>0</v>
      </c>
      <c r="D435" s="193">
        <v>0</v>
      </c>
    </row>
    <row r="436" spans="1:7" ht="18.95" customHeight="1" thickBot="1">
      <c r="A436" s="70" t="s">
        <v>10</v>
      </c>
      <c r="B436" s="68"/>
      <c r="C436" s="135">
        <f>SUM(C434:C435)</f>
        <v>140000</v>
      </c>
      <c r="D436" s="135">
        <f t="shared" ref="D436" si="30">SUM(D434:D435)</f>
        <v>40436.080000000002</v>
      </c>
    </row>
    <row r="437" spans="1:7" ht="18.95" customHeight="1" thickTop="1" thickBot="1">
      <c r="A437" s="25" t="s">
        <v>211</v>
      </c>
      <c r="B437" s="35"/>
      <c r="C437" s="136">
        <f>C431+C436</f>
        <v>3502000</v>
      </c>
      <c r="D437" s="136">
        <f t="shared" ref="D437" si="31">D431+D436</f>
        <v>40436.080000000002</v>
      </c>
    </row>
    <row r="438" spans="1:7" ht="18.95" customHeight="1" thickTop="1" thickBot="1">
      <c r="A438" s="39" t="s">
        <v>212</v>
      </c>
      <c r="B438" s="40"/>
      <c r="C438" s="150">
        <f>C418+C437</f>
        <v>5448070</v>
      </c>
      <c r="D438" s="150">
        <f t="shared" ref="D438" si="32">D418+D437</f>
        <v>1187604.8999999999</v>
      </c>
    </row>
    <row r="439" spans="1:7" ht="18.95" customHeight="1" thickTop="1">
      <c r="A439" s="33" t="s">
        <v>213</v>
      </c>
      <c r="B439" s="24"/>
      <c r="C439" s="147"/>
      <c r="D439" s="142"/>
    </row>
    <row r="440" spans="1:7" s="37" customFormat="1" ht="18.95" customHeight="1">
      <c r="A440" s="7" t="s">
        <v>214</v>
      </c>
      <c r="B440" s="24"/>
      <c r="C440" s="131"/>
      <c r="D440" s="81"/>
      <c r="E440" s="58"/>
    </row>
    <row r="441" spans="1:7" ht="18.95" customHeight="1">
      <c r="A441" s="7" t="s">
        <v>79</v>
      </c>
      <c r="B441" s="4"/>
      <c r="C441" s="119"/>
      <c r="D441" s="82"/>
    </row>
    <row r="442" spans="1:7" s="64" customFormat="1" ht="18.95" customHeight="1">
      <c r="A442" s="7" t="s">
        <v>87</v>
      </c>
      <c r="B442" s="4"/>
      <c r="C442" s="119"/>
      <c r="D442" s="82"/>
      <c r="G442" s="10"/>
    </row>
    <row r="443" spans="1:7" s="49" customFormat="1" ht="18.95" customHeight="1">
      <c r="A443" s="4" t="s">
        <v>215</v>
      </c>
      <c r="B443" s="4"/>
      <c r="C443" s="119"/>
      <c r="D443" s="82"/>
      <c r="G443" s="64"/>
    </row>
    <row r="444" spans="1:7" s="49" customFormat="1" ht="18.95" customHeight="1">
      <c r="A444" s="12" t="s">
        <v>216</v>
      </c>
      <c r="B444" s="4"/>
      <c r="C444" s="119">
        <v>100000</v>
      </c>
      <c r="D444" s="82">
        <v>0</v>
      </c>
      <c r="E444" s="69"/>
    </row>
    <row r="445" spans="1:7" s="64" customFormat="1" ht="18.95" customHeight="1">
      <c r="A445" s="4" t="s">
        <v>217</v>
      </c>
      <c r="B445" s="4"/>
      <c r="C445" s="132">
        <v>10000</v>
      </c>
      <c r="D445" s="79">
        <v>10000</v>
      </c>
    </row>
    <row r="446" spans="1:7" ht="18.95" customHeight="1" thickBot="1">
      <c r="A446" s="6" t="s">
        <v>10</v>
      </c>
      <c r="B446" s="4"/>
      <c r="C446" s="80">
        <f>SUM(C444:C445)</f>
        <v>110000</v>
      </c>
      <c r="D446" s="80">
        <f t="shared" ref="D446" si="33">SUM(D444:D445)</f>
        <v>10000</v>
      </c>
    </row>
    <row r="447" spans="1:7" ht="18.95" customHeight="1" thickTop="1" thickBot="1">
      <c r="A447" s="53" t="s">
        <v>218</v>
      </c>
      <c r="B447" s="54"/>
      <c r="C447" s="109">
        <f>C446</f>
        <v>110000</v>
      </c>
      <c r="D447" s="109">
        <f t="shared" ref="D447" si="34">D446</f>
        <v>10000</v>
      </c>
    </row>
    <row r="448" spans="1:7" ht="18.95" customHeight="1" thickTop="1" thickBot="1">
      <c r="A448" s="47" t="s">
        <v>219</v>
      </c>
      <c r="B448" s="48"/>
      <c r="C448" s="150">
        <f>SUM(C447)</f>
        <v>110000</v>
      </c>
      <c r="D448" s="150">
        <f t="shared" ref="D448" si="35">SUM(D447)</f>
        <v>10000</v>
      </c>
    </row>
    <row r="449" spans="1:4" ht="18.95" customHeight="1" thickTop="1">
      <c r="A449" s="71"/>
      <c r="B449" s="58"/>
      <c r="C449" s="151"/>
      <c r="D449" s="151"/>
    </row>
    <row r="450" spans="1:4" ht="18.95" customHeight="1">
      <c r="A450" s="71"/>
      <c r="B450" s="58"/>
      <c r="C450" s="151"/>
      <c r="D450" s="151"/>
    </row>
    <row r="451" spans="1:4" ht="18.95" customHeight="1">
      <c r="A451" s="71"/>
      <c r="B451" s="58"/>
      <c r="C451" s="151"/>
      <c r="D451" s="151"/>
    </row>
    <row r="452" spans="1:4" ht="18.95" customHeight="1">
      <c r="A452" s="71"/>
      <c r="B452" s="58"/>
      <c r="C452" s="151"/>
      <c r="D452" s="151"/>
    </row>
    <row r="453" spans="1:4" ht="18.95" customHeight="1">
      <c r="A453" s="251">
        <v>12</v>
      </c>
      <c r="B453" s="251"/>
      <c r="C453" s="251"/>
      <c r="D453" s="251"/>
    </row>
    <row r="454" spans="1:4" ht="18.95" customHeight="1">
      <c r="A454" s="253" t="s">
        <v>2</v>
      </c>
      <c r="B454" s="253" t="s">
        <v>3</v>
      </c>
      <c r="C454" s="255" t="s">
        <v>4</v>
      </c>
      <c r="D454" s="257" t="s">
        <v>61</v>
      </c>
    </row>
    <row r="455" spans="1:4" ht="18.95" customHeight="1" thickBot="1">
      <c r="A455" s="254"/>
      <c r="B455" s="254"/>
      <c r="C455" s="260"/>
      <c r="D455" s="261"/>
    </row>
    <row r="456" spans="1:4" ht="18.95" customHeight="1">
      <c r="A456" s="23" t="s">
        <v>220</v>
      </c>
      <c r="B456" s="24"/>
      <c r="C456" s="131"/>
      <c r="D456" s="81"/>
    </row>
    <row r="457" spans="1:4" ht="18.95" customHeight="1">
      <c r="A457" s="7" t="s">
        <v>221</v>
      </c>
      <c r="B457" s="4"/>
      <c r="C457" s="119"/>
      <c r="D457" s="82"/>
    </row>
    <row r="458" spans="1:4" ht="18.95" customHeight="1">
      <c r="A458" s="7" t="s">
        <v>79</v>
      </c>
      <c r="B458" s="4"/>
      <c r="C458" s="119"/>
      <c r="D458" s="82"/>
    </row>
    <row r="459" spans="1:4" ht="18.95" customHeight="1">
      <c r="A459" s="7" t="s">
        <v>87</v>
      </c>
      <c r="B459" s="4"/>
      <c r="C459" s="119"/>
      <c r="D459" s="82"/>
    </row>
    <row r="460" spans="1:4" ht="18.95" customHeight="1">
      <c r="A460" s="4" t="s">
        <v>157</v>
      </c>
      <c r="B460" s="4"/>
      <c r="C460" s="119"/>
      <c r="D460" s="82"/>
    </row>
    <row r="461" spans="1:4" ht="18.95" customHeight="1">
      <c r="A461" s="4" t="s">
        <v>222</v>
      </c>
      <c r="B461" s="4"/>
      <c r="C461" s="119">
        <v>150000</v>
      </c>
      <c r="D461" s="82">
        <v>115836</v>
      </c>
    </row>
    <row r="462" spans="1:4" ht="18.95" customHeight="1" thickBot="1">
      <c r="A462" s="6" t="s">
        <v>10</v>
      </c>
      <c r="B462" s="7"/>
      <c r="C462" s="99">
        <f>SUM(C461)</f>
        <v>150000</v>
      </c>
      <c r="D462" s="99">
        <f t="shared" ref="D462" si="36">SUM(D461)</f>
        <v>115836</v>
      </c>
    </row>
    <row r="463" spans="1:4" ht="18.95" customHeight="1" thickTop="1">
      <c r="A463" s="7" t="s">
        <v>99</v>
      </c>
      <c r="B463" s="4"/>
      <c r="C463" s="131"/>
      <c r="D463" s="81"/>
    </row>
    <row r="464" spans="1:4" ht="18.95" customHeight="1">
      <c r="A464" s="4" t="s">
        <v>223</v>
      </c>
      <c r="B464" s="4"/>
      <c r="C464" s="132">
        <v>100000</v>
      </c>
      <c r="D464" s="79">
        <v>0</v>
      </c>
    </row>
    <row r="465" spans="1:6" ht="18.95" customHeight="1" thickBot="1">
      <c r="A465" s="6" t="s">
        <v>10</v>
      </c>
      <c r="B465" s="7"/>
      <c r="C465" s="99">
        <f>SUM(C464)</f>
        <v>100000</v>
      </c>
      <c r="D465" s="99">
        <f t="shared" ref="D465" si="37">SUM(D464)</f>
        <v>0</v>
      </c>
    </row>
    <row r="466" spans="1:6" s="36" customFormat="1" ht="18.95" customHeight="1" thickTop="1" thickBot="1">
      <c r="A466" s="34" t="s">
        <v>224</v>
      </c>
      <c r="B466" s="35"/>
      <c r="C466" s="109">
        <f>C462+C465</f>
        <v>250000</v>
      </c>
      <c r="D466" s="109">
        <f t="shared" ref="D466" si="38">D462+D465</f>
        <v>115836</v>
      </c>
      <c r="E466" s="51"/>
    </row>
    <row r="467" spans="1:6" s="37" customFormat="1" ht="18.95" customHeight="1" thickTop="1">
      <c r="A467" s="11" t="s">
        <v>225</v>
      </c>
      <c r="B467" s="4"/>
      <c r="C467" s="131"/>
      <c r="D467" s="81"/>
      <c r="E467" s="58"/>
    </row>
    <row r="468" spans="1:6" ht="18.95" customHeight="1">
      <c r="A468" s="7" t="s">
        <v>79</v>
      </c>
      <c r="B468" s="4"/>
      <c r="C468" s="119"/>
      <c r="D468" s="82"/>
    </row>
    <row r="469" spans="1:6" ht="18.95" customHeight="1">
      <c r="A469" s="7" t="s">
        <v>87</v>
      </c>
      <c r="B469" s="4"/>
      <c r="C469" s="132"/>
      <c r="D469" s="79"/>
    </row>
    <row r="470" spans="1:6" ht="18.95" customHeight="1">
      <c r="A470" s="11" t="s">
        <v>157</v>
      </c>
      <c r="B470" s="4"/>
      <c r="C470" s="187"/>
      <c r="D470" s="140"/>
    </row>
    <row r="471" spans="1:6" ht="18.95" customHeight="1">
      <c r="A471" s="4" t="s">
        <v>226</v>
      </c>
      <c r="B471" s="4"/>
      <c r="C471" s="176">
        <v>100000</v>
      </c>
      <c r="D471" s="78">
        <v>0</v>
      </c>
      <c r="F471" s="10"/>
    </row>
    <row r="472" spans="1:6" ht="18.95" customHeight="1">
      <c r="A472" s="4" t="s">
        <v>227</v>
      </c>
      <c r="B472" s="4"/>
      <c r="C472" s="131">
        <v>200000</v>
      </c>
      <c r="D472" s="81">
        <v>196175.07</v>
      </c>
    </row>
    <row r="473" spans="1:6" ht="18.95" customHeight="1">
      <c r="A473" s="4" t="s">
        <v>284</v>
      </c>
      <c r="B473" s="4"/>
      <c r="C473" s="131">
        <v>100000</v>
      </c>
      <c r="D473" s="81">
        <v>100000</v>
      </c>
    </row>
    <row r="474" spans="1:6" ht="18.95" customHeight="1">
      <c r="A474" s="4" t="s">
        <v>285</v>
      </c>
      <c r="B474" s="4"/>
      <c r="C474" s="176">
        <v>200000</v>
      </c>
      <c r="D474" s="82">
        <v>128450</v>
      </c>
    </row>
    <row r="475" spans="1:6" ht="18.95" customHeight="1">
      <c r="A475" s="4" t="s">
        <v>286</v>
      </c>
      <c r="B475" s="4"/>
      <c r="C475" s="177">
        <v>15000</v>
      </c>
      <c r="D475" s="79">
        <v>12500</v>
      </c>
    </row>
    <row r="476" spans="1:6" s="36" customFormat="1" ht="18.95" customHeight="1">
      <c r="A476" s="4" t="s">
        <v>287</v>
      </c>
      <c r="B476" s="4"/>
      <c r="C476" s="176">
        <v>40000</v>
      </c>
      <c r="D476" s="82">
        <v>40000</v>
      </c>
      <c r="E476" s="51"/>
    </row>
    <row r="477" spans="1:6" s="36" customFormat="1" ht="18.95" customHeight="1">
      <c r="A477" s="8" t="s">
        <v>349</v>
      </c>
      <c r="B477" s="68"/>
      <c r="C477" s="194">
        <v>50000</v>
      </c>
      <c r="D477" s="89">
        <v>26000</v>
      </c>
      <c r="E477" s="51"/>
    </row>
    <row r="478" spans="1:6" ht="18.95" customHeight="1" thickBot="1">
      <c r="A478" s="6" t="s">
        <v>10</v>
      </c>
      <c r="B478" s="7"/>
      <c r="C478" s="99">
        <f>SUM(C471:C477)</f>
        <v>705000</v>
      </c>
      <c r="D478" s="99">
        <f t="shared" ref="D478" si="39">SUM(D471:D477)</f>
        <v>503125.07</v>
      </c>
    </row>
    <row r="479" spans="1:6" ht="18.95" customHeight="1" thickTop="1">
      <c r="A479" s="23" t="s">
        <v>163</v>
      </c>
      <c r="B479" s="24"/>
      <c r="C479" s="131"/>
      <c r="D479" s="81"/>
    </row>
    <row r="480" spans="1:6" ht="18.95" customHeight="1">
      <c r="A480" s="7" t="s">
        <v>115</v>
      </c>
      <c r="B480" s="4"/>
      <c r="C480" s="119"/>
      <c r="D480" s="82"/>
    </row>
    <row r="481" spans="1:4" ht="18.95" customHeight="1">
      <c r="A481" s="4" t="s">
        <v>228</v>
      </c>
      <c r="B481" s="4"/>
      <c r="C481" s="119"/>
      <c r="D481" s="82"/>
    </row>
    <row r="482" spans="1:4" ht="18.95" customHeight="1">
      <c r="A482" s="4" t="s">
        <v>229</v>
      </c>
      <c r="B482" s="4"/>
      <c r="C482" s="119">
        <v>10000</v>
      </c>
      <c r="D482" s="85">
        <v>10000</v>
      </c>
    </row>
    <row r="483" spans="1:4" ht="18.95" customHeight="1">
      <c r="A483" s="4" t="s">
        <v>230</v>
      </c>
      <c r="B483" s="4"/>
      <c r="C483" s="132">
        <v>10000</v>
      </c>
      <c r="D483" s="86">
        <v>10000</v>
      </c>
    </row>
    <row r="484" spans="1:4" ht="18.95" customHeight="1" thickBot="1">
      <c r="A484" s="6" t="s">
        <v>10</v>
      </c>
      <c r="B484" s="4"/>
      <c r="C484" s="87">
        <f>SUM(C482:C483)</f>
        <v>20000</v>
      </c>
      <c r="D484" s="87">
        <f t="shared" ref="D484" si="40">SUM(D482:D483)</f>
        <v>20000</v>
      </c>
    </row>
    <row r="485" spans="1:4" ht="18.95" customHeight="1" thickTop="1" thickBot="1">
      <c r="A485" s="53" t="s">
        <v>231</v>
      </c>
      <c r="B485" s="51"/>
      <c r="C485" s="109">
        <f>C478+C484</f>
        <v>725000</v>
      </c>
      <c r="D485" s="109">
        <f>D478+D484</f>
        <v>523125.07</v>
      </c>
    </row>
    <row r="486" spans="1:4" ht="18.95" customHeight="1" thickTop="1" thickBot="1">
      <c r="A486" s="218" t="s">
        <v>232</v>
      </c>
      <c r="B486" s="219"/>
      <c r="C486" s="137">
        <f>C466+C485</f>
        <v>975000</v>
      </c>
      <c r="D486" s="137">
        <f>D466+D485</f>
        <v>638961.07000000007</v>
      </c>
    </row>
    <row r="487" spans="1:4" ht="18.95" customHeight="1" thickTop="1">
      <c r="A487" s="217"/>
      <c r="B487" s="32"/>
      <c r="C487" s="190"/>
      <c r="D487" s="190"/>
    </row>
    <row r="488" spans="1:4" ht="18.95" customHeight="1">
      <c r="A488" s="217"/>
      <c r="B488" s="32"/>
      <c r="C488" s="190"/>
      <c r="D488" s="190"/>
    </row>
    <row r="489" spans="1:4" ht="18.95" customHeight="1">
      <c r="A489" s="217"/>
      <c r="B489" s="10"/>
      <c r="C489" s="167"/>
      <c r="D489" s="110"/>
    </row>
    <row r="490" spans="1:4" ht="18.95" customHeight="1">
      <c r="A490" s="217"/>
      <c r="B490" s="10"/>
      <c r="C490" s="167"/>
      <c r="D490" s="110"/>
    </row>
    <row r="491" spans="1:4" ht="18.95" customHeight="1">
      <c r="A491" s="217"/>
      <c r="B491" s="10"/>
      <c r="C491" s="167"/>
      <c r="D491" s="110"/>
    </row>
    <row r="492" spans="1:4" ht="18.95" customHeight="1">
      <c r="A492" s="217"/>
      <c r="B492" s="10"/>
      <c r="C492" s="167"/>
      <c r="D492" s="110"/>
    </row>
    <row r="493" spans="1:4" ht="18.95" customHeight="1">
      <c r="A493" s="217"/>
      <c r="B493" s="10"/>
      <c r="C493" s="167"/>
      <c r="D493" s="110"/>
    </row>
    <row r="494" spans="1:4" ht="18.95" customHeight="1">
      <c r="A494" s="251">
        <v>13</v>
      </c>
      <c r="B494" s="251"/>
      <c r="C494" s="251"/>
      <c r="D494" s="251"/>
    </row>
    <row r="495" spans="1:4" ht="18.95" customHeight="1">
      <c r="A495" s="253" t="s">
        <v>2</v>
      </c>
      <c r="B495" s="253" t="s">
        <v>3</v>
      </c>
      <c r="C495" s="255" t="s">
        <v>4</v>
      </c>
      <c r="D495" s="257" t="s">
        <v>61</v>
      </c>
    </row>
    <row r="496" spans="1:4" ht="18.95" customHeight="1">
      <c r="A496" s="254"/>
      <c r="B496" s="254"/>
      <c r="C496" s="256"/>
      <c r="D496" s="258"/>
    </row>
    <row r="497" spans="1:9" ht="18.95" customHeight="1">
      <c r="A497" s="23" t="s">
        <v>233</v>
      </c>
      <c r="C497" s="131"/>
      <c r="D497" s="81"/>
      <c r="F497" s="10"/>
      <c r="G497" s="10"/>
      <c r="H497" s="10"/>
      <c r="I497" s="10"/>
    </row>
    <row r="498" spans="1:9" ht="18.95" customHeight="1">
      <c r="A498" s="7" t="s">
        <v>234</v>
      </c>
      <c r="B498" s="4"/>
      <c r="C498" s="119"/>
      <c r="D498" s="82"/>
      <c r="F498" s="10"/>
      <c r="G498" s="10"/>
      <c r="H498" s="10"/>
      <c r="I498" s="10"/>
    </row>
    <row r="499" spans="1:9" ht="18.95" customHeight="1">
      <c r="A499" s="7" t="s">
        <v>79</v>
      </c>
      <c r="B499" s="4"/>
      <c r="C499" s="119"/>
      <c r="D499" s="82"/>
      <c r="F499" s="10"/>
      <c r="G499" s="10"/>
      <c r="H499" s="10"/>
      <c r="I499" s="10"/>
    </row>
    <row r="500" spans="1:9" ht="18.95" customHeight="1">
      <c r="A500" s="7" t="s">
        <v>87</v>
      </c>
      <c r="B500" s="4"/>
      <c r="C500" s="132"/>
      <c r="D500" s="79"/>
      <c r="F500" s="10"/>
      <c r="G500" s="10"/>
      <c r="H500" s="10"/>
      <c r="I500" s="10"/>
    </row>
    <row r="501" spans="1:9" ht="18.95" customHeight="1">
      <c r="A501" s="4" t="s">
        <v>215</v>
      </c>
      <c r="B501" s="4"/>
      <c r="C501" s="132" t="s">
        <v>23</v>
      </c>
      <c r="D501" s="79" t="s">
        <v>23</v>
      </c>
      <c r="F501" s="10"/>
      <c r="G501" s="10"/>
      <c r="H501" s="10"/>
      <c r="I501" s="10"/>
    </row>
    <row r="502" spans="1:9" ht="18.95" customHeight="1">
      <c r="A502" s="4" t="s">
        <v>289</v>
      </c>
      <c r="B502" s="8"/>
      <c r="C502" s="111">
        <v>20000</v>
      </c>
      <c r="D502" s="79">
        <v>0</v>
      </c>
      <c r="F502" s="10"/>
      <c r="G502" s="10"/>
      <c r="H502" s="10"/>
      <c r="I502" s="10"/>
    </row>
    <row r="503" spans="1:9" ht="18.95" customHeight="1" thickBot="1">
      <c r="A503" s="6" t="s">
        <v>10</v>
      </c>
      <c r="B503" s="4"/>
      <c r="C503" s="135">
        <f>SUM(C502)</f>
        <v>20000</v>
      </c>
      <c r="D503" s="135">
        <f t="shared" ref="D503" si="41">SUM(D502)</f>
        <v>0</v>
      </c>
      <c r="F503" s="10"/>
      <c r="G503" s="10"/>
      <c r="H503" s="10"/>
      <c r="I503" s="10"/>
    </row>
    <row r="504" spans="1:9" ht="18.95" customHeight="1" thickTop="1">
      <c r="A504" s="7" t="s">
        <v>99</v>
      </c>
      <c r="B504" s="4"/>
      <c r="C504" s="237"/>
      <c r="D504" s="147"/>
      <c r="F504" s="10"/>
      <c r="G504" s="10"/>
      <c r="H504" s="10"/>
      <c r="I504" s="10"/>
    </row>
    <row r="505" spans="1:9" ht="18.95" customHeight="1">
      <c r="A505" s="4" t="s">
        <v>371</v>
      </c>
      <c r="B505" s="4"/>
      <c r="C505" s="238">
        <v>10000</v>
      </c>
      <c r="D505" s="239">
        <v>9900</v>
      </c>
      <c r="F505" s="10"/>
      <c r="G505" s="10"/>
      <c r="H505" s="10"/>
      <c r="I505" s="10"/>
    </row>
    <row r="506" spans="1:9" ht="18.95" customHeight="1" thickBot="1">
      <c r="A506" s="6" t="s">
        <v>10</v>
      </c>
      <c r="B506" s="7"/>
      <c r="C506" s="99">
        <f>SUM(C505)</f>
        <v>10000</v>
      </c>
      <c r="D506" s="99">
        <f>SUM(D505)</f>
        <v>9900</v>
      </c>
      <c r="F506" s="10"/>
      <c r="G506" s="10"/>
      <c r="H506" s="10"/>
      <c r="I506" s="10"/>
    </row>
    <row r="507" spans="1:9" ht="18.95" customHeight="1" thickTop="1" thickBot="1">
      <c r="A507" s="25" t="s">
        <v>235</v>
      </c>
      <c r="B507" s="59"/>
      <c r="C507" s="136">
        <f>C503+C506</f>
        <v>30000</v>
      </c>
      <c r="D507" s="136">
        <f>D503+D506</f>
        <v>9900</v>
      </c>
      <c r="F507" s="10"/>
      <c r="G507" s="10"/>
      <c r="H507" s="10"/>
      <c r="I507" s="10"/>
    </row>
    <row r="508" spans="1:9" ht="18.95" customHeight="1" thickTop="1" thickBot="1">
      <c r="A508" s="39" t="s">
        <v>236</v>
      </c>
      <c r="B508" s="60"/>
      <c r="C508" s="152">
        <f>C507</f>
        <v>30000</v>
      </c>
      <c r="D508" s="152">
        <f t="shared" ref="D508" si="42">D507</f>
        <v>9900</v>
      </c>
      <c r="F508" s="10"/>
      <c r="G508" s="10"/>
      <c r="H508" s="10"/>
      <c r="I508" s="10"/>
    </row>
    <row r="509" spans="1:9" ht="18.95" customHeight="1" thickTop="1">
      <c r="A509" s="7" t="s">
        <v>237</v>
      </c>
      <c r="B509" s="24"/>
      <c r="C509" s="131"/>
      <c r="D509" s="81"/>
      <c r="F509" s="10"/>
      <c r="G509" s="10"/>
      <c r="H509" s="10"/>
      <c r="I509" s="10"/>
    </row>
    <row r="510" spans="1:9" ht="18.95" customHeight="1">
      <c r="A510" s="7" t="s">
        <v>238</v>
      </c>
      <c r="B510" s="4"/>
      <c r="C510" s="119"/>
      <c r="D510" s="82"/>
      <c r="F510" s="10"/>
      <c r="G510" s="10"/>
      <c r="H510" s="10"/>
      <c r="I510" s="10"/>
    </row>
    <row r="511" spans="1:9" ht="18.95" customHeight="1">
      <c r="A511" s="7" t="s">
        <v>64</v>
      </c>
      <c r="B511" s="4"/>
      <c r="C511" s="119"/>
      <c r="D511" s="82"/>
      <c r="F511" s="10"/>
      <c r="G511" s="10"/>
      <c r="H511" s="10"/>
      <c r="I511" s="10"/>
    </row>
    <row r="512" spans="1:9" ht="18.95" customHeight="1">
      <c r="A512" s="7" t="s">
        <v>126</v>
      </c>
      <c r="B512" s="4"/>
      <c r="C512" s="119"/>
      <c r="D512" s="82"/>
      <c r="F512" s="10"/>
      <c r="G512" s="10"/>
      <c r="H512" s="10"/>
      <c r="I512" s="10"/>
    </row>
    <row r="513" spans="1:9" s="37" customFormat="1" ht="18" customHeight="1">
      <c r="A513" s="7" t="s">
        <v>129</v>
      </c>
      <c r="B513" s="4"/>
      <c r="C513" s="119"/>
      <c r="D513" s="82"/>
      <c r="E513" s="58"/>
      <c r="F513" s="58"/>
      <c r="G513" s="58"/>
      <c r="H513" s="58"/>
      <c r="I513" s="58"/>
    </row>
    <row r="514" spans="1:9" ht="18.95" customHeight="1">
      <c r="A514" s="12" t="s">
        <v>239</v>
      </c>
      <c r="B514" s="4"/>
      <c r="C514" s="229">
        <f>225360+9000</f>
        <v>234360</v>
      </c>
      <c r="D514" s="82">
        <v>233960</v>
      </c>
      <c r="F514" s="10"/>
      <c r="G514" s="10"/>
      <c r="H514" s="10"/>
      <c r="I514" s="10"/>
    </row>
    <row r="515" spans="1:9" ht="18.95" customHeight="1">
      <c r="A515" s="4" t="s">
        <v>78</v>
      </c>
      <c r="B515" s="4"/>
      <c r="C515" s="132">
        <v>36000</v>
      </c>
      <c r="D515" s="79">
        <v>36000</v>
      </c>
      <c r="F515" s="10"/>
      <c r="G515" s="10"/>
      <c r="H515" s="10"/>
      <c r="I515" s="10"/>
    </row>
    <row r="516" spans="1:9" ht="18.95" customHeight="1" thickBot="1">
      <c r="A516" s="6" t="s">
        <v>10</v>
      </c>
      <c r="B516" s="7"/>
      <c r="C516" s="80">
        <f>SUM(C514:C515)</f>
        <v>270360</v>
      </c>
      <c r="D516" s="80">
        <f t="shared" ref="D516" si="43">SUM(D514:D515)</f>
        <v>269960</v>
      </c>
      <c r="F516" s="10"/>
      <c r="G516" s="10"/>
      <c r="H516" s="10"/>
      <c r="I516" s="10"/>
    </row>
    <row r="517" spans="1:9" ht="18.95" customHeight="1" thickTop="1">
      <c r="A517" s="11" t="s">
        <v>79</v>
      </c>
      <c r="B517" s="4"/>
      <c r="C517" s="172"/>
      <c r="D517" s="100"/>
      <c r="F517" s="10"/>
      <c r="G517" s="10"/>
      <c r="H517" s="10"/>
      <c r="I517" s="10"/>
    </row>
    <row r="518" spans="1:9" ht="18.95" customHeight="1">
      <c r="A518" s="7" t="s">
        <v>81</v>
      </c>
      <c r="B518" s="4"/>
      <c r="C518" s="192"/>
      <c r="D518" s="145"/>
      <c r="F518" s="10"/>
      <c r="G518" s="10"/>
      <c r="H518" s="10"/>
      <c r="I518" s="10"/>
    </row>
    <row r="519" spans="1:9" ht="18.95" customHeight="1">
      <c r="A519" s="4" t="s">
        <v>240</v>
      </c>
      <c r="B519" s="4"/>
      <c r="C519" s="159">
        <f>20000-9000</f>
        <v>11000</v>
      </c>
      <c r="D519" s="121">
        <v>0</v>
      </c>
      <c r="F519" s="10"/>
      <c r="G519" s="10"/>
      <c r="H519" s="10"/>
      <c r="I519" s="10"/>
    </row>
    <row r="520" spans="1:9" ht="18.95" customHeight="1" thickBot="1">
      <c r="A520" s="6" t="s">
        <v>10</v>
      </c>
      <c r="B520" s="4"/>
      <c r="C520" s="87">
        <f>SUM(C519)</f>
        <v>11000</v>
      </c>
      <c r="D520" s="87">
        <f t="shared" ref="D520" si="44">SUM(D519)</f>
        <v>0</v>
      </c>
      <c r="F520" s="10"/>
      <c r="G520" s="10"/>
      <c r="H520" s="10"/>
      <c r="I520" s="10"/>
    </row>
    <row r="521" spans="1:9" ht="18.95" customHeight="1" thickTop="1">
      <c r="A521" s="7" t="s">
        <v>99</v>
      </c>
      <c r="B521" s="4"/>
      <c r="C521" s="195"/>
      <c r="D521" s="106"/>
      <c r="F521" s="10"/>
      <c r="G521" s="10"/>
      <c r="H521" s="10"/>
      <c r="I521" s="10"/>
    </row>
    <row r="522" spans="1:9" ht="18.95" customHeight="1">
      <c r="A522" s="4" t="s">
        <v>241</v>
      </c>
      <c r="B522" s="4"/>
      <c r="C522" s="132">
        <f>100000+20000</f>
        <v>120000</v>
      </c>
      <c r="D522" s="86">
        <v>114789</v>
      </c>
      <c r="F522" s="10"/>
      <c r="G522" s="10"/>
      <c r="H522" s="10"/>
      <c r="I522" s="10"/>
    </row>
    <row r="523" spans="1:9" ht="18.95" customHeight="1" thickBot="1">
      <c r="A523" s="6" t="s">
        <v>10</v>
      </c>
      <c r="B523" s="4"/>
      <c r="C523" s="87">
        <f>SUM(C522)</f>
        <v>120000</v>
      </c>
      <c r="D523" s="87">
        <f t="shared" ref="D523" si="45">SUM(D522)</f>
        <v>114789</v>
      </c>
      <c r="F523" s="10"/>
      <c r="G523" s="10"/>
      <c r="H523" s="10"/>
      <c r="I523" s="10"/>
    </row>
    <row r="524" spans="1:9" ht="18.95" customHeight="1" thickTop="1">
      <c r="A524" s="23" t="s">
        <v>107</v>
      </c>
      <c r="B524" s="24"/>
      <c r="C524" s="131"/>
      <c r="D524" s="81"/>
      <c r="F524" s="10"/>
      <c r="G524" s="10"/>
      <c r="H524" s="10"/>
      <c r="I524" s="10"/>
    </row>
    <row r="525" spans="1:9" ht="18.95" customHeight="1">
      <c r="A525" s="4" t="s">
        <v>242</v>
      </c>
      <c r="B525" s="4"/>
      <c r="C525" s="132">
        <f>700000-20000</f>
        <v>680000</v>
      </c>
      <c r="D525" s="79">
        <v>499021.07</v>
      </c>
      <c r="F525" s="10"/>
      <c r="G525" s="10"/>
      <c r="H525" s="10"/>
      <c r="I525" s="10"/>
    </row>
    <row r="526" spans="1:9" ht="18.95" customHeight="1" thickBot="1">
      <c r="A526" s="13" t="s">
        <v>10</v>
      </c>
      <c r="B526" s="8"/>
      <c r="C526" s="80">
        <f>SUM(C525)</f>
        <v>680000</v>
      </c>
      <c r="D526" s="80">
        <f t="shared" ref="D526" si="46">SUM(D525)</f>
        <v>499021.07</v>
      </c>
      <c r="F526" s="10"/>
      <c r="G526" s="10"/>
      <c r="H526" s="10"/>
      <c r="I526" s="10"/>
    </row>
    <row r="527" spans="1:9" ht="18.95" customHeight="1" thickTop="1" thickBot="1">
      <c r="A527" s="34" t="s">
        <v>243</v>
      </c>
      <c r="B527" s="35"/>
      <c r="C527" s="109">
        <f>C516+C520+C523+C526</f>
        <v>1081360</v>
      </c>
      <c r="D527" s="109">
        <f>D516+D520+D523+D526</f>
        <v>883770.07000000007</v>
      </c>
      <c r="F527" s="10"/>
      <c r="G527" s="10"/>
      <c r="H527" s="10"/>
      <c r="I527" s="10"/>
    </row>
    <row r="528" spans="1:9" ht="18.95" customHeight="1" thickTop="1" thickBot="1">
      <c r="A528" s="47" t="s">
        <v>244</v>
      </c>
      <c r="B528" s="48"/>
      <c r="C528" s="124">
        <f>C527</f>
        <v>1081360</v>
      </c>
      <c r="D528" s="124">
        <f t="shared" ref="D528" si="47">D527</f>
        <v>883770.07000000007</v>
      </c>
      <c r="F528" s="10"/>
      <c r="G528" s="10"/>
      <c r="H528" s="10"/>
      <c r="I528" s="10"/>
    </row>
    <row r="529" spans="1:9" ht="18.95" customHeight="1" thickTop="1">
      <c r="A529" s="217"/>
      <c r="B529" s="10"/>
      <c r="C529" s="144"/>
      <c r="D529" s="144"/>
      <c r="F529" s="10"/>
      <c r="G529" s="10"/>
      <c r="H529" s="10"/>
      <c r="I529" s="10"/>
    </row>
    <row r="530" spans="1:9" ht="18.95" customHeight="1">
      <c r="A530" s="217"/>
      <c r="B530" s="10"/>
      <c r="C530" s="144"/>
      <c r="D530" s="144"/>
      <c r="F530" s="10"/>
      <c r="G530" s="10"/>
      <c r="H530" s="10"/>
      <c r="I530" s="10"/>
    </row>
    <row r="531" spans="1:9" ht="18.95" customHeight="1">
      <c r="A531" s="217"/>
      <c r="B531" s="10"/>
      <c r="C531" s="144"/>
      <c r="D531" s="144"/>
      <c r="F531" s="10"/>
      <c r="G531" s="10"/>
      <c r="H531" s="10"/>
      <c r="I531" s="10"/>
    </row>
    <row r="532" spans="1:9" ht="18.95" customHeight="1">
      <c r="A532" s="217"/>
      <c r="B532" s="10"/>
      <c r="C532" s="144"/>
      <c r="D532" s="144"/>
      <c r="F532" s="10"/>
      <c r="G532" s="10"/>
      <c r="H532" s="10"/>
      <c r="I532" s="10"/>
    </row>
    <row r="533" spans="1:9" ht="18.95" customHeight="1">
      <c r="A533" s="217"/>
      <c r="B533" s="10"/>
      <c r="C533" s="144"/>
      <c r="D533" s="144"/>
      <c r="F533" s="10"/>
      <c r="G533" s="10"/>
      <c r="H533" s="10"/>
      <c r="I533" s="10"/>
    </row>
    <row r="534" spans="1:9" ht="18.95" customHeight="1">
      <c r="A534" s="217"/>
      <c r="B534" s="10"/>
      <c r="C534" s="190"/>
      <c r="D534" s="144"/>
      <c r="F534" s="10"/>
      <c r="G534" s="10"/>
      <c r="H534" s="10"/>
      <c r="I534" s="10"/>
    </row>
    <row r="535" spans="1:9" ht="18.95" customHeight="1">
      <c r="A535" s="251">
        <v>14</v>
      </c>
      <c r="B535" s="251"/>
      <c r="C535" s="251"/>
      <c r="D535" s="251"/>
      <c r="F535" s="10"/>
      <c r="G535" s="10"/>
      <c r="H535" s="10"/>
      <c r="I535" s="10"/>
    </row>
    <row r="536" spans="1:9" ht="18.95" customHeight="1">
      <c r="A536" s="253" t="s">
        <v>2</v>
      </c>
      <c r="B536" s="253" t="s">
        <v>3</v>
      </c>
      <c r="C536" s="255" t="s">
        <v>4</v>
      </c>
      <c r="D536" s="257" t="s">
        <v>61</v>
      </c>
      <c r="F536" s="10"/>
      <c r="G536" s="10"/>
      <c r="H536" s="10"/>
      <c r="I536" s="10"/>
    </row>
    <row r="537" spans="1:9" ht="18.95" customHeight="1">
      <c r="A537" s="254"/>
      <c r="B537" s="254"/>
      <c r="C537" s="256"/>
      <c r="D537" s="258"/>
      <c r="F537" s="10"/>
      <c r="G537" s="10"/>
      <c r="H537" s="10"/>
      <c r="I537" s="10"/>
    </row>
    <row r="538" spans="1:9" ht="18.95" customHeight="1">
      <c r="A538" s="23" t="s">
        <v>245</v>
      </c>
      <c r="B538" s="24"/>
      <c r="C538" s="131"/>
      <c r="D538" s="81"/>
      <c r="F538" s="10"/>
      <c r="G538" s="10"/>
      <c r="H538" s="10"/>
      <c r="I538" s="10"/>
    </row>
    <row r="539" spans="1:9" ht="18.95" customHeight="1">
      <c r="A539" s="7" t="s">
        <v>246</v>
      </c>
      <c r="B539" s="4"/>
      <c r="C539" s="119"/>
      <c r="D539" s="82"/>
      <c r="F539" s="10"/>
      <c r="G539" s="10"/>
      <c r="H539" s="10"/>
      <c r="I539" s="10"/>
    </row>
    <row r="540" spans="1:9" ht="18.95" customHeight="1">
      <c r="A540" s="7" t="s">
        <v>247</v>
      </c>
      <c r="B540" s="4"/>
      <c r="C540" s="119"/>
      <c r="D540" s="82"/>
      <c r="F540" s="10"/>
      <c r="G540" s="10"/>
      <c r="H540" s="10"/>
      <c r="I540" s="10"/>
    </row>
    <row r="541" spans="1:9" ht="18.95" customHeight="1">
      <c r="A541" s="8" t="s">
        <v>248</v>
      </c>
      <c r="B541" s="4"/>
      <c r="C541" s="132">
        <v>78000</v>
      </c>
      <c r="D541" s="153">
        <v>34000</v>
      </c>
      <c r="F541" s="10"/>
      <c r="G541" s="10"/>
      <c r="H541" s="10"/>
      <c r="I541" s="10"/>
    </row>
    <row r="542" spans="1:9" ht="18.95" customHeight="1">
      <c r="A542" s="16" t="s">
        <v>249</v>
      </c>
      <c r="B542" s="8"/>
      <c r="C542" s="85">
        <v>508335</v>
      </c>
      <c r="D542" s="82">
        <v>220725</v>
      </c>
      <c r="F542" s="10"/>
      <c r="G542" s="10"/>
      <c r="H542" s="10"/>
      <c r="I542" s="10"/>
    </row>
    <row r="543" spans="1:9" ht="18.95" customHeight="1">
      <c r="A543" s="4" t="s">
        <v>250</v>
      </c>
      <c r="B543" s="61"/>
      <c r="C543" s="119">
        <v>79395</v>
      </c>
      <c r="D543" s="82">
        <v>66488</v>
      </c>
      <c r="F543" s="10"/>
      <c r="G543" s="10"/>
      <c r="H543" s="10"/>
      <c r="I543" s="10"/>
    </row>
    <row r="544" spans="1:9" ht="18.95" customHeight="1">
      <c r="A544" s="24" t="s">
        <v>251</v>
      </c>
      <c r="B544" s="24"/>
      <c r="C544" s="131" t="s">
        <v>23</v>
      </c>
      <c r="D544" s="81"/>
      <c r="F544" s="10"/>
      <c r="G544" s="10"/>
      <c r="H544" s="10"/>
      <c r="I544" s="10"/>
    </row>
    <row r="545" spans="1:9" ht="18.95" customHeight="1">
      <c r="A545" s="4" t="s">
        <v>350</v>
      </c>
      <c r="B545" s="4"/>
      <c r="C545" s="132">
        <v>200000</v>
      </c>
      <c r="D545" s="79">
        <v>200000</v>
      </c>
      <c r="F545" s="10"/>
      <c r="G545" s="10"/>
      <c r="H545" s="10"/>
      <c r="I545" s="10"/>
    </row>
    <row r="546" spans="1:9" ht="18.95" customHeight="1">
      <c r="A546" s="4" t="s">
        <v>351</v>
      </c>
      <c r="B546" s="8"/>
      <c r="C546" s="111">
        <v>100000</v>
      </c>
      <c r="D546" s="79">
        <v>0</v>
      </c>
      <c r="F546" s="10"/>
      <c r="G546" s="10"/>
      <c r="H546" s="10"/>
      <c r="I546" s="10"/>
    </row>
    <row r="547" spans="1:9" ht="18.95" customHeight="1" thickBot="1">
      <c r="A547" s="6" t="s">
        <v>10</v>
      </c>
      <c r="B547" s="4"/>
      <c r="C547" s="154">
        <f>SUM(C541:C546)</f>
        <v>965730</v>
      </c>
      <c r="D547" s="154">
        <f t="shared" ref="D547" si="48">SUM(D541:D546)</f>
        <v>521213</v>
      </c>
      <c r="F547" s="10"/>
      <c r="G547" s="10"/>
      <c r="H547" s="10"/>
      <c r="I547" s="10"/>
    </row>
    <row r="548" spans="1:9" ht="18.95" customHeight="1" thickTop="1">
      <c r="A548" s="7" t="s">
        <v>254</v>
      </c>
      <c r="B548" s="24"/>
      <c r="C548" s="131"/>
      <c r="D548" s="81"/>
      <c r="F548" s="10"/>
      <c r="G548" s="10"/>
      <c r="H548" s="10"/>
      <c r="I548" s="10"/>
    </row>
    <row r="549" spans="1:9" ht="18.95" customHeight="1">
      <c r="A549" s="4" t="s">
        <v>255</v>
      </c>
      <c r="B549" s="4"/>
      <c r="C549" s="132">
        <v>143000</v>
      </c>
      <c r="D549" s="79">
        <v>143000</v>
      </c>
      <c r="F549" s="10"/>
      <c r="G549" s="10"/>
      <c r="H549" s="10"/>
      <c r="I549" s="10"/>
    </row>
    <row r="550" spans="1:9" ht="18.95" customHeight="1" thickBot="1">
      <c r="A550" s="6" t="s">
        <v>10</v>
      </c>
      <c r="B550" s="4"/>
      <c r="C550" s="80">
        <f>SUM(C549)</f>
        <v>143000</v>
      </c>
      <c r="D550" s="80">
        <f t="shared" ref="D550" si="49">SUM(D549)</f>
        <v>143000</v>
      </c>
      <c r="F550" s="10"/>
      <c r="G550" s="10"/>
      <c r="H550" s="10"/>
      <c r="I550" s="10"/>
    </row>
    <row r="551" spans="1:9" ht="18.95" customHeight="1" thickTop="1" thickBot="1">
      <c r="A551" s="25" t="s">
        <v>256</v>
      </c>
      <c r="B551" s="43"/>
      <c r="C551" s="107">
        <f>C550+C547</f>
        <v>1108730</v>
      </c>
      <c r="D551" s="107">
        <f t="shared" ref="D551" si="50">D550+D547</f>
        <v>664213</v>
      </c>
      <c r="F551" s="10"/>
      <c r="G551" s="10"/>
      <c r="H551" s="10"/>
      <c r="I551" s="10"/>
    </row>
    <row r="552" spans="1:9" ht="18.95" customHeight="1" thickTop="1" thickBot="1">
      <c r="A552" s="39" t="s">
        <v>257</v>
      </c>
      <c r="B552" s="40"/>
      <c r="C552" s="150">
        <f>C551</f>
        <v>1108730</v>
      </c>
      <c r="D552" s="150">
        <f t="shared" ref="D552" si="51">D551</f>
        <v>664213</v>
      </c>
      <c r="F552" s="10"/>
      <c r="G552" s="10"/>
      <c r="H552" s="10"/>
      <c r="I552" s="10"/>
    </row>
    <row r="553" spans="1:9" ht="18.95" customHeight="1" thickTop="1" thickBot="1">
      <c r="A553" s="62" t="s">
        <v>258</v>
      </c>
      <c r="B553" s="63"/>
      <c r="C553" s="107">
        <f>C247+C264+C329+C339+C359+C438+C448+C486+C508+C528+C552</f>
        <v>21000000</v>
      </c>
      <c r="D553" s="107">
        <f>D247+D264+D329+D339+D359+D438+D448+D486+D508+D528+D552</f>
        <v>14105007.590000002</v>
      </c>
      <c r="F553" s="10"/>
      <c r="G553" s="10"/>
      <c r="H553" s="10"/>
      <c r="I553" s="10"/>
    </row>
    <row r="554" spans="1:9" ht="18.95" customHeight="1" thickTop="1">
      <c r="A554" s="217"/>
      <c r="B554" s="10"/>
      <c r="C554" s="190"/>
      <c r="D554" s="88"/>
      <c r="F554" s="10"/>
      <c r="G554" s="10"/>
      <c r="H554" s="10"/>
      <c r="I554" s="10"/>
    </row>
    <row r="555" spans="1:9" ht="18.95" customHeight="1">
      <c r="A555" s="217"/>
      <c r="B555" s="10"/>
      <c r="C555" s="190"/>
      <c r="D555" s="88"/>
      <c r="F555" s="10"/>
      <c r="G555" s="10"/>
      <c r="H555" s="10"/>
      <c r="I555" s="10"/>
    </row>
    <row r="556" spans="1:9" ht="18.95" customHeight="1">
      <c r="A556" s="252" t="s">
        <v>370</v>
      </c>
      <c r="B556" s="252"/>
      <c r="C556" s="252"/>
      <c r="D556" s="252"/>
      <c r="F556" s="10"/>
      <c r="G556" s="10"/>
      <c r="H556" s="10"/>
      <c r="I556" s="10"/>
    </row>
    <row r="557" spans="1:9" ht="18.95" customHeight="1">
      <c r="A557" s="259" t="s">
        <v>323</v>
      </c>
      <c r="B557" s="259"/>
      <c r="C557" s="259"/>
      <c r="D557" s="259"/>
      <c r="F557" s="10"/>
      <c r="G557" s="10"/>
      <c r="H557" s="10"/>
      <c r="I557" s="10"/>
    </row>
    <row r="558" spans="1:9" ht="18.95" customHeight="1">
      <c r="A558" s="234" t="s">
        <v>321</v>
      </c>
      <c r="B558" s="10"/>
      <c r="C558" s="167"/>
      <c r="D558" s="167"/>
      <c r="F558" s="10"/>
      <c r="G558" s="10"/>
      <c r="H558" s="10"/>
      <c r="I558" s="10"/>
    </row>
    <row r="559" spans="1:9" ht="18.95" customHeight="1">
      <c r="A559" s="217"/>
      <c r="B559" s="10"/>
      <c r="C559" s="190"/>
      <c r="D559" s="88"/>
      <c r="F559" s="10"/>
      <c r="G559" s="10"/>
      <c r="H559" s="10"/>
      <c r="I559" s="10"/>
    </row>
    <row r="560" spans="1:9" ht="18.95" customHeight="1">
      <c r="A560" s="217"/>
      <c r="B560" s="10"/>
      <c r="C560" s="190"/>
      <c r="D560" s="88"/>
      <c r="F560" s="10"/>
      <c r="G560" s="10"/>
      <c r="H560" s="10"/>
      <c r="I560" s="10"/>
    </row>
    <row r="561" spans="1:9" ht="18.95" customHeight="1">
      <c r="A561" s="217"/>
      <c r="B561" s="10"/>
      <c r="C561" s="190"/>
      <c r="D561" s="88"/>
      <c r="F561" s="10"/>
      <c r="G561" s="10"/>
      <c r="H561" s="10"/>
      <c r="I561" s="10"/>
    </row>
    <row r="562" spans="1:9" ht="18.95" customHeight="1">
      <c r="A562" s="217"/>
      <c r="B562" s="10"/>
      <c r="C562" s="190"/>
      <c r="D562" s="88"/>
      <c r="F562" s="10"/>
      <c r="G562" s="10"/>
      <c r="H562" s="10"/>
      <c r="I562" s="10"/>
    </row>
    <row r="563" spans="1:9" ht="18.95" customHeight="1">
      <c r="A563" s="217"/>
      <c r="B563" s="10"/>
      <c r="C563" s="190"/>
      <c r="D563" s="88"/>
      <c r="F563" s="10"/>
      <c r="G563" s="10"/>
      <c r="H563" s="10"/>
      <c r="I563" s="10"/>
    </row>
    <row r="564" spans="1:9" ht="18.95" customHeight="1">
      <c r="A564" s="217"/>
      <c r="B564" s="10"/>
      <c r="C564" s="190"/>
      <c r="D564" s="88"/>
      <c r="F564" s="10"/>
      <c r="G564" s="10"/>
      <c r="H564" s="10"/>
      <c r="I564" s="10"/>
    </row>
    <row r="565" spans="1:9" ht="18.95" customHeight="1">
      <c r="A565" s="252"/>
      <c r="B565" s="252"/>
      <c r="C565" s="252"/>
      <c r="D565" s="252"/>
      <c r="F565" s="10"/>
      <c r="G565" s="10"/>
      <c r="H565" s="10"/>
      <c r="I565" s="10"/>
    </row>
    <row r="566" spans="1:9" ht="18.95" customHeight="1">
      <c r="A566" s="32"/>
      <c r="B566" s="10"/>
      <c r="C566" s="196"/>
      <c r="D566" s="155"/>
      <c r="F566" s="10"/>
      <c r="G566" s="10"/>
      <c r="H566" s="10"/>
      <c r="I566" s="10"/>
    </row>
    <row r="567" spans="1:9" ht="18.95" customHeight="1">
      <c r="A567" s="32"/>
      <c r="B567" s="10"/>
      <c r="C567" s="167"/>
      <c r="D567" s="110"/>
      <c r="F567" s="10"/>
      <c r="G567" s="10"/>
      <c r="H567" s="10"/>
      <c r="I567" s="10"/>
    </row>
    <row r="568" spans="1:9" ht="18.95" customHeight="1">
      <c r="A568" s="32"/>
      <c r="B568" s="10"/>
      <c r="C568" s="197"/>
      <c r="D568" s="110"/>
      <c r="F568" s="10"/>
      <c r="G568" s="10"/>
      <c r="H568" s="10"/>
      <c r="I568" s="10"/>
    </row>
    <row r="569" spans="1:9" ht="18.95" customHeight="1">
      <c r="A569" s="32"/>
      <c r="B569" s="10"/>
      <c r="C569" s="197"/>
      <c r="D569" s="110"/>
    </row>
    <row r="570" spans="1:9" ht="18.95" customHeight="1">
      <c r="A570" s="10"/>
      <c r="B570" s="10"/>
      <c r="C570" s="167"/>
      <c r="D570" s="110"/>
    </row>
    <row r="571" spans="1:9" ht="18.95" customHeight="1">
      <c r="A571" s="10"/>
      <c r="B571" s="10"/>
      <c r="C571" s="167"/>
      <c r="D571" s="110"/>
    </row>
    <row r="572" spans="1:9" ht="18.95" customHeight="1">
      <c r="A572" s="10"/>
      <c r="B572" s="10"/>
      <c r="C572" s="167"/>
      <c r="D572" s="110"/>
    </row>
    <row r="573" spans="1:9" ht="18.95" customHeight="1">
      <c r="A573" s="10"/>
      <c r="B573" s="10"/>
      <c r="C573" s="167"/>
      <c r="D573" s="110"/>
    </row>
    <row r="574" spans="1:9" ht="18.95" customHeight="1">
      <c r="A574" s="10"/>
      <c r="B574" s="10"/>
      <c r="C574" s="167"/>
      <c r="D574" s="110"/>
    </row>
    <row r="575" spans="1:9" ht="18.95" customHeight="1">
      <c r="A575" s="10"/>
      <c r="B575" s="10"/>
      <c r="C575" s="167"/>
      <c r="D575" s="110"/>
    </row>
    <row r="576" spans="1:9" ht="18.95" customHeight="1">
      <c r="A576" s="10"/>
      <c r="B576" s="10"/>
      <c r="C576" s="167"/>
      <c r="D576" s="110"/>
    </row>
    <row r="577" spans="1:4" ht="18.95" customHeight="1">
      <c r="A577" s="10"/>
      <c r="B577" s="10"/>
      <c r="C577" s="167"/>
      <c r="D577" s="110"/>
    </row>
    <row r="578" spans="1:4" ht="18.95" customHeight="1">
      <c r="A578" s="10"/>
      <c r="B578" s="10"/>
      <c r="C578" s="167"/>
      <c r="D578" s="156"/>
    </row>
    <row r="579" spans="1:4" ht="18.95" customHeight="1">
      <c r="A579" s="217"/>
      <c r="B579" s="10"/>
      <c r="C579" s="144"/>
      <c r="D579" s="88"/>
    </row>
    <row r="580" spans="1:4" ht="18.95" customHeight="1">
      <c r="A580" s="10"/>
      <c r="B580" s="10"/>
      <c r="C580" s="167"/>
      <c r="D580" s="110"/>
    </row>
  </sheetData>
  <mergeCells count="77">
    <mergeCell ref="A81:D81"/>
    <mergeCell ref="A1:D1"/>
    <mergeCell ref="A2:D2"/>
    <mergeCell ref="A3:D3"/>
    <mergeCell ref="A4:A5"/>
    <mergeCell ref="B4:B5"/>
    <mergeCell ref="C4:C5"/>
    <mergeCell ref="D4:D5"/>
    <mergeCell ref="A42:D42"/>
    <mergeCell ref="A43:A44"/>
    <mergeCell ref="B43:B44"/>
    <mergeCell ref="C43:C44"/>
    <mergeCell ref="D43:D44"/>
    <mergeCell ref="A166:D166"/>
    <mergeCell ref="A82:D82"/>
    <mergeCell ref="A84:D84"/>
    <mergeCell ref="A85:A86"/>
    <mergeCell ref="B85:B86"/>
    <mergeCell ref="C85:C86"/>
    <mergeCell ref="D85:D86"/>
    <mergeCell ref="A125:D125"/>
    <mergeCell ref="A126:A127"/>
    <mergeCell ref="B126:B127"/>
    <mergeCell ref="C126:C127"/>
    <mergeCell ref="D126:D127"/>
    <mergeCell ref="A289:D289"/>
    <mergeCell ref="A167:A168"/>
    <mergeCell ref="B167:B168"/>
    <mergeCell ref="C167:C168"/>
    <mergeCell ref="D167:D168"/>
    <mergeCell ref="A207:D207"/>
    <mergeCell ref="A208:A209"/>
    <mergeCell ref="B208:B209"/>
    <mergeCell ref="C208:C209"/>
    <mergeCell ref="D208:D209"/>
    <mergeCell ref="A248:D248"/>
    <mergeCell ref="A249:A250"/>
    <mergeCell ref="B249:B250"/>
    <mergeCell ref="C249:C250"/>
    <mergeCell ref="D249:D250"/>
    <mergeCell ref="A412:D412"/>
    <mergeCell ref="A290:A291"/>
    <mergeCell ref="B290:B291"/>
    <mergeCell ref="C290:C291"/>
    <mergeCell ref="D290:D291"/>
    <mergeCell ref="A330:D330"/>
    <mergeCell ref="A331:A332"/>
    <mergeCell ref="B331:B332"/>
    <mergeCell ref="C331:C332"/>
    <mergeCell ref="D331:D332"/>
    <mergeCell ref="A371:D371"/>
    <mergeCell ref="A372:A373"/>
    <mergeCell ref="B372:B373"/>
    <mergeCell ref="C372:C373"/>
    <mergeCell ref="D372:D373"/>
    <mergeCell ref="A535:D535"/>
    <mergeCell ref="A413:A414"/>
    <mergeCell ref="B413:B414"/>
    <mergeCell ref="C413:C414"/>
    <mergeCell ref="D413:D414"/>
    <mergeCell ref="A453:D453"/>
    <mergeCell ref="A454:A455"/>
    <mergeCell ref="B454:B455"/>
    <mergeCell ref="C454:C455"/>
    <mergeCell ref="D454:D455"/>
    <mergeCell ref="A494:D494"/>
    <mergeCell ref="A495:A496"/>
    <mergeCell ref="B495:B496"/>
    <mergeCell ref="C495:C496"/>
    <mergeCell ref="D495:D496"/>
    <mergeCell ref="A565:D565"/>
    <mergeCell ref="A536:A537"/>
    <mergeCell ref="B536:B537"/>
    <mergeCell ref="C536:C537"/>
    <mergeCell ref="D536:D537"/>
    <mergeCell ref="A556:D556"/>
    <mergeCell ref="A557:D557"/>
  </mergeCells>
  <pageMargins left="0.78740157480314965" right="0.31496062992125984" top="0" bottom="0" header="0.51181102362204722" footer="0.44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ไตรมาส1 ปี 59 </vt:lpstr>
      <vt:lpstr>ไตรมาส 2 ปี 59</vt:lpstr>
      <vt:lpstr>ไตรมาส 3 ปี 59 </vt:lpstr>
      <vt:lpstr>ไตรมาส 4 ปี 59</vt:lpstr>
      <vt:lpstr>ไตรมาส 4 ปี 59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2016-10-11T01:33:21Z</cp:lastPrinted>
  <dcterms:created xsi:type="dcterms:W3CDTF">2015-10-09T03:29:24Z</dcterms:created>
  <dcterms:modified xsi:type="dcterms:W3CDTF">2017-01-10T03:38:48Z</dcterms:modified>
</cp:coreProperties>
</file>