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 firstSheet="2" activeTab="4"/>
  </bookViews>
  <sheets>
    <sheet name="ไตรมาส1 ปี 60" sheetId="2" r:id="rId1"/>
    <sheet name="ไตรมาส 2 ปี 60  (2)" sheetId="5" r:id="rId2"/>
    <sheet name="ไตรมาส 2 ปี 60 แก้โอนงบ" sheetId="4" r:id="rId3"/>
    <sheet name="ไตรมาส 3 ปี 60  มีโอนงบประมาณ" sheetId="7" r:id="rId4"/>
    <sheet name="ไตรมาส 4 ปี 60 มีโอนงบประมา (2)" sheetId="8" r:id="rId5"/>
    <sheet name="ไตรมาส 4 ปี 60 มีโอนงบประมาณ" sheetId="6" r:id="rId6"/>
  </sheets>
  <definedNames>
    <definedName name="_xlnm.Print_Area" localSheetId="4">'ไตรมาส 4 ปี 60 มีโอนงบประมา (2)'!$A$1:$D$577</definedName>
  </definedNames>
  <calcPr calcId="124519"/>
</workbook>
</file>

<file path=xl/calcChain.xml><?xml version="1.0" encoding="utf-8"?>
<calcChain xmlns="http://schemas.openxmlformats.org/spreadsheetml/2006/main">
  <c r="D502" i="8"/>
  <c r="D335"/>
  <c r="C335"/>
  <c r="D563"/>
  <c r="C563"/>
  <c r="D560"/>
  <c r="K559"/>
  <c r="K558"/>
  <c r="K557"/>
  <c r="K556"/>
  <c r="K555"/>
  <c r="K554"/>
  <c r="K553"/>
  <c r="C552"/>
  <c r="C560" s="1"/>
  <c r="K551"/>
  <c r="D545"/>
  <c r="C544"/>
  <c r="H544" s="1"/>
  <c r="H543"/>
  <c r="D542"/>
  <c r="C541"/>
  <c r="H541" s="1"/>
  <c r="D536"/>
  <c r="C536"/>
  <c r="D532"/>
  <c r="D546" s="1"/>
  <c r="D547" s="1"/>
  <c r="C531"/>
  <c r="F531" s="1"/>
  <c r="C530"/>
  <c r="F530" s="1"/>
  <c r="D522"/>
  <c r="C522"/>
  <c r="C523" s="1"/>
  <c r="C524" s="1"/>
  <c r="C521"/>
  <c r="D519"/>
  <c r="D523" s="1"/>
  <c r="D524" s="1"/>
  <c r="C519"/>
  <c r="D510"/>
  <c r="C509"/>
  <c r="I509" s="1"/>
  <c r="C508"/>
  <c r="C510" s="1"/>
  <c r="C502"/>
  <c r="G501"/>
  <c r="G500"/>
  <c r="D491"/>
  <c r="C490"/>
  <c r="G490" s="1"/>
  <c r="G489"/>
  <c r="G488"/>
  <c r="G487"/>
  <c r="C486"/>
  <c r="G486" s="1"/>
  <c r="C485"/>
  <c r="G485" s="1"/>
  <c r="G484"/>
  <c r="D478"/>
  <c r="D479" s="1"/>
  <c r="C478"/>
  <c r="C479" s="1"/>
  <c r="G477"/>
  <c r="G476"/>
  <c r="G475"/>
  <c r="D467"/>
  <c r="D468" s="1"/>
  <c r="D469" s="1"/>
  <c r="G466"/>
  <c r="G465"/>
  <c r="G464"/>
  <c r="G463"/>
  <c r="G462"/>
  <c r="C461"/>
  <c r="C467" s="1"/>
  <c r="C468" s="1"/>
  <c r="C469" s="1"/>
  <c r="D439"/>
  <c r="D440" s="1"/>
  <c r="C439"/>
  <c r="C440" s="1"/>
  <c r="G438"/>
  <c r="G437"/>
  <c r="G436"/>
  <c r="D430"/>
  <c r="C430"/>
  <c r="G429"/>
  <c r="G428"/>
  <c r="G427"/>
  <c r="G425"/>
  <c r="G424"/>
  <c r="D420"/>
  <c r="C420"/>
  <c r="D409"/>
  <c r="C408"/>
  <c r="C409" s="1"/>
  <c r="D402"/>
  <c r="C401"/>
  <c r="C400"/>
  <c r="C399"/>
  <c r="C398"/>
  <c r="D395"/>
  <c r="C394"/>
  <c r="C390"/>
  <c r="D383"/>
  <c r="D384" s="1"/>
  <c r="C383"/>
  <c r="C384" s="1"/>
  <c r="D362"/>
  <c r="C362"/>
  <c r="G361"/>
  <c r="G360"/>
  <c r="G359"/>
  <c r="D355"/>
  <c r="C354"/>
  <c r="G354" s="1"/>
  <c r="G353"/>
  <c r="D350"/>
  <c r="C349"/>
  <c r="G349" s="1"/>
  <c r="G348"/>
  <c r="G347"/>
  <c r="C346"/>
  <c r="D343"/>
  <c r="C343"/>
  <c r="G323"/>
  <c r="G322"/>
  <c r="G321"/>
  <c r="G320"/>
  <c r="G319"/>
  <c r="G318"/>
  <c r="G317"/>
  <c r="G316"/>
  <c r="G315"/>
  <c r="D310"/>
  <c r="C310"/>
  <c r="D305"/>
  <c r="C305"/>
  <c r="G304"/>
  <c r="D302"/>
  <c r="G301"/>
  <c r="G300"/>
  <c r="G299"/>
  <c r="G298"/>
  <c r="G297"/>
  <c r="C296"/>
  <c r="C302" s="1"/>
  <c r="D282"/>
  <c r="H281"/>
  <c r="C280"/>
  <c r="C282" s="1"/>
  <c r="D276"/>
  <c r="H275"/>
  <c r="H274"/>
  <c r="H273"/>
  <c r="C272"/>
  <c r="C276" s="1"/>
  <c r="D269"/>
  <c r="C268"/>
  <c r="H268" s="1"/>
  <c r="C267"/>
  <c r="H267" s="1"/>
  <c r="H266"/>
  <c r="C265"/>
  <c r="H265" s="1"/>
  <c r="D258"/>
  <c r="D259" s="1"/>
  <c r="D260" s="1"/>
  <c r="C258"/>
  <c r="C259" s="1"/>
  <c r="C260" s="1"/>
  <c r="D240"/>
  <c r="C240"/>
  <c r="G239"/>
  <c r="G238"/>
  <c r="D234"/>
  <c r="C233"/>
  <c r="C234" s="1"/>
  <c r="D231"/>
  <c r="G230"/>
  <c r="C230"/>
  <c r="C231" s="1"/>
  <c r="G229"/>
  <c r="D227"/>
  <c r="G226"/>
  <c r="C225"/>
  <c r="G225" s="1"/>
  <c r="G224"/>
  <c r="C223"/>
  <c r="G223" s="1"/>
  <c r="C222"/>
  <c r="G222" s="1"/>
  <c r="G221"/>
  <c r="G220"/>
  <c r="D217"/>
  <c r="C217"/>
  <c r="F216"/>
  <c r="F215"/>
  <c r="F214"/>
  <c r="F213"/>
  <c r="D199"/>
  <c r="C199"/>
  <c r="F198"/>
  <c r="F197"/>
  <c r="F196"/>
  <c r="F195"/>
  <c r="D190"/>
  <c r="D191" s="1"/>
  <c r="C190"/>
  <c r="C191" s="1"/>
  <c r="D185"/>
  <c r="C185"/>
  <c r="D177"/>
  <c r="C177"/>
  <c r="D174"/>
  <c r="C174"/>
  <c r="G173"/>
  <c r="G172"/>
  <c r="G171"/>
  <c r="G161"/>
  <c r="G160"/>
  <c r="G159"/>
  <c r="G158"/>
  <c r="D155"/>
  <c r="C155"/>
  <c r="G154"/>
  <c r="G153"/>
  <c r="G152"/>
  <c r="G151"/>
  <c r="D149"/>
  <c r="C148"/>
  <c r="C149" s="1"/>
  <c r="G147"/>
  <c r="G146"/>
  <c r="G145"/>
  <c r="G144"/>
  <c r="G143"/>
  <c r="G142"/>
  <c r="D140"/>
  <c r="J139"/>
  <c r="J138"/>
  <c r="J137"/>
  <c r="C136"/>
  <c r="J136" s="1"/>
  <c r="C135"/>
  <c r="J135" s="1"/>
  <c r="J134"/>
  <c r="C133"/>
  <c r="J133" s="1"/>
  <c r="J132"/>
  <c r="J131"/>
  <c r="J130"/>
  <c r="C129"/>
  <c r="C140" s="1"/>
  <c r="D113"/>
  <c r="H112"/>
  <c r="H111"/>
  <c r="H110"/>
  <c r="H109"/>
  <c r="C108"/>
  <c r="H108" s="1"/>
  <c r="D104"/>
  <c r="G103"/>
  <c r="G102"/>
  <c r="C101"/>
  <c r="G101" s="1"/>
  <c r="G100"/>
  <c r="G99"/>
  <c r="C99"/>
  <c r="D97"/>
  <c r="C97"/>
  <c r="G96"/>
  <c r="G95"/>
  <c r="G94"/>
  <c r="G93"/>
  <c r="G92"/>
  <c r="D63"/>
  <c r="C63"/>
  <c r="D58"/>
  <c r="C58"/>
  <c r="D55"/>
  <c r="C55"/>
  <c r="D51"/>
  <c r="C51"/>
  <c r="D47"/>
  <c r="C47"/>
  <c r="D37"/>
  <c r="C37"/>
  <c r="D23"/>
  <c r="C23"/>
  <c r="D10"/>
  <c r="D64" s="1"/>
  <c r="C10"/>
  <c r="C64" s="1"/>
  <c r="G316" i="6"/>
  <c r="G317"/>
  <c r="G318"/>
  <c r="G319"/>
  <c r="G320"/>
  <c r="G321"/>
  <c r="G322"/>
  <c r="G323"/>
  <c r="G315"/>
  <c r="G304"/>
  <c r="G297"/>
  <c r="G298"/>
  <c r="G299"/>
  <c r="G300"/>
  <c r="G301"/>
  <c r="G296"/>
  <c r="H281"/>
  <c r="H280"/>
  <c r="H273"/>
  <c r="H274"/>
  <c r="H275"/>
  <c r="H272"/>
  <c r="C267"/>
  <c r="H266"/>
  <c r="H267"/>
  <c r="H268"/>
  <c r="H265"/>
  <c r="G364"/>
  <c r="G365"/>
  <c r="G363"/>
  <c r="G358"/>
  <c r="G357"/>
  <c r="G351"/>
  <c r="G352"/>
  <c r="G353"/>
  <c r="G350"/>
  <c r="G172"/>
  <c r="G173"/>
  <c r="G171"/>
  <c r="G159"/>
  <c r="G160"/>
  <c r="G161"/>
  <c r="G158"/>
  <c r="G152"/>
  <c r="G153"/>
  <c r="G154"/>
  <c r="G151"/>
  <c r="G143"/>
  <c r="G144"/>
  <c r="G145"/>
  <c r="G146"/>
  <c r="G147"/>
  <c r="G148"/>
  <c r="G142"/>
  <c r="J130"/>
  <c r="J131"/>
  <c r="J132"/>
  <c r="J133"/>
  <c r="J134"/>
  <c r="J135"/>
  <c r="J136"/>
  <c r="J137"/>
  <c r="J138"/>
  <c r="J139"/>
  <c r="J129"/>
  <c r="H109"/>
  <c r="H110"/>
  <c r="H111"/>
  <c r="H112"/>
  <c r="H108"/>
  <c r="C108"/>
  <c r="G100"/>
  <c r="G101"/>
  <c r="G102"/>
  <c r="G103"/>
  <c r="G99"/>
  <c r="G93"/>
  <c r="G94"/>
  <c r="G95"/>
  <c r="G96"/>
  <c r="G92"/>
  <c r="D503" i="8" l="1"/>
  <c r="G148"/>
  <c r="D283"/>
  <c r="C350"/>
  <c r="C402"/>
  <c r="D186"/>
  <c r="D564"/>
  <c r="D565" s="1"/>
  <c r="D241"/>
  <c r="G233"/>
  <c r="H280"/>
  <c r="C336"/>
  <c r="D336"/>
  <c r="D337" s="1"/>
  <c r="D363"/>
  <c r="G346"/>
  <c r="C395"/>
  <c r="D431"/>
  <c r="D441" s="1"/>
  <c r="D511"/>
  <c r="I508"/>
  <c r="D385"/>
  <c r="C431"/>
  <c r="C441" s="1"/>
  <c r="C564"/>
  <c r="C565" s="1"/>
  <c r="C104"/>
  <c r="C113"/>
  <c r="C186" s="1"/>
  <c r="C242" s="1"/>
  <c r="C227"/>
  <c r="C241" s="1"/>
  <c r="C269"/>
  <c r="C283" s="1"/>
  <c r="C337" s="1"/>
  <c r="C355"/>
  <c r="C363" s="1"/>
  <c r="C385" s="1"/>
  <c r="C491"/>
  <c r="C503" s="1"/>
  <c r="C511" s="1"/>
  <c r="C532"/>
  <c r="C542"/>
  <c r="H542" s="1"/>
  <c r="C545"/>
  <c r="H545" s="1"/>
  <c r="J129"/>
  <c r="H272"/>
  <c r="G296"/>
  <c r="G461"/>
  <c r="K552"/>
  <c r="D242" l="1"/>
  <c r="D566" s="1"/>
  <c r="C566"/>
  <c r="C546"/>
  <c r="C547" s="1"/>
  <c r="C552" i="6" l="1"/>
  <c r="K552"/>
  <c r="K553"/>
  <c r="K554"/>
  <c r="K555"/>
  <c r="K556"/>
  <c r="K557"/>
  <c r="K558"/>
  <c r="K559"/>
  <c r="K551"/>
  <c r="I509"/>
  <c r="I508"/>
  <c r="G501"/>
  <c r="G500"/>
  <c r="G485"/>
  <c r="G486"/>
  <c r="G487"/>
  <c r="G488"/>
  <c r="G489"/>
  <c r="G490"/>
  <c r="G484"/>
  <c r="G476"/>
  <c r="G477"/>
  <c r="G475"/>
  <c r="G239" l="1"/>
  <c r="G238"/>
  <c r="G233"/>
  <c r="G230"/>
  <c r="G229"/>
  <c r="G221" l="1"/>
  <c r="G222"/>
  <c r="G223"/>
  <c r="G224"/>
  <c r="G225"/>
  <c r="G226"/>
  <c r="G220"/>
  <c r="F214"/>
  <c r="F215"/>
  <c r="F216"/>
  <c r="F213"/>
  <c r="F196"/>
  <c r="F197"/>
  <c r="F198"/>
  <c r="F195"/>
  <c r="G462"/>
  <c r="G463"/>
  <c r="G464"/>
  <c r="G465"/>
  <c r="G466"/>
  <c r="G461"/>
  <c r="H543"/>
  <c r="H544"/>
  <c r="H541"/>
  <c r="F531"/>
  <c r="F530"/>
  <c r="D441"/>
  <c r="G437"/>
  <c r="G438"/>
  <c r="G436"/>
  <c r="G424"/>
  <c r="G425"/>
  <c r="G427"/>
  <c r="G428"/>
  <c r="G429"/>
  <c r="C148" l="1"/>
  <c r="C136"/>
  <c r="C135"/>
  <c r="C133"/>
  <c r="C129"/>
  <c r="C521"/>
  <c r="C530"/>
  <c r="C99"/>
  <c r="C461"/>
  <c r="C350"/>
  <c r="C225"/>
  <c r="C223"/>
  <c r="C233"/>
  <c r="C222"/>
  <c r="C509"/>
  <c r="C230"/>
  <c r="C280"/>
  <c r="C268"/>
  <c r="C269" s="1"/>
  <c r="C265"/>
  <c r="C358"/>
  <c r="C353"/>
  <c r="C508"/>
  <c r="C544"/>
  <c r="C531"/>
  <c r="C401"/>
  <c r="C400"/>
  <c r="C399"/>
  <c r="C394"/>
  <c r="C390"/>
  <c r="C101"/>
  <c r="D563" i="7"/>
  <c r="D564" s="1"/>
  <c r="D565" s="1"/>
  <c r="C563"/>
  <c r="D560"/>
  <c r="C552"/>
  <c r="C560" s="1"/>
  <c r="D545"/>
  <c r="C545"/>
  <c r="C544"/>
  <c r="D542"/>
  <c r="C541"/>
  <c r="C542" s="1"/>
  <c r="D536"/>
  <c r="C536"/>
  <c r="D532"/>
  <c r="D546" s="1"/>
  <c r="D547" s="1"/>
  <c r="C532"/>
  <c r="C546" s="1"/>
  <c r="C547" s="1"/>
  <c r="D522"/>
  <c r="C522"/>
  <c r="D519"/>
  <c r="D523" s="1"/>
  <c r="D524" s="1"/>
  <c r="C519"/>
  <c r="C523" s="1"/>
  <c r="C524" s="1"/>
  <c r="D510"/>
  <c r="C510"/>
  <c r="C509"/>
  <c r="D502"/>
  <c r="C502"/>
  <c r="D491"/>
  <c r="D503" s="1"/>
  <c r="C490"/>
  <c r="C486"/>
  <c r="C485"/>
  <c r="C491" s="1"/>
  <c r="C503" s="1"/>
  <c r="D478"/>
  <c r="D479" s="1"/>
  <c r="D511" s="1"/>
  <c r="C478"/>
  <c r="C479" s="1"/>
  <c r="C511" s="1"/>
  <c r="D467"/>
  <c r="D468" s="1"/>
  <c r="D469" s="1"/>
  <c r="C467"/>
  <c r="C468" s="1"/>
  <c r="C469" s="1"/>
  <c r="D439"/>
  <c r="D440" s="1"/>
  <c r="C439"/>
  <c r="C440" s="1"/>
  <c r="D430"/>
  <c r="C430"/>
  <c r="D420"/>
  <c r="C420"/>
  <c r="D409"/>
  <c r="C409"/>
  <c r="C408"/>
  <c r="D402"/>
  <c r="C398"/>
  <c r="C402" s="1"/>
  <c r="D395"/>
  <c r="D431" s="1"/>
  <c r="C395"/>
  <c r="C431" s="1"/>
  <c r="C441" s="1"/>
  <c r="D383"/>
  <c r="D384" s="1"/>
  <c r="C383"/>
  <c r="C384" s="1"/>
  <c r="D366"/>
  <c r="C366"/>
  <c r="D359"/>
  <c r="C359"/>
  <c r="D354"/>
  <c r="C354"/>
  <c r="C367" s="1"/>
  <c r="C385" s="1"/>
  <c r="C350"/>
  <c r="D347"/>
  <c r="D367" s="1"/>
  <c r="D385" s="1"/>
  <c r="C347"/>
  <c r="D339"/>
  <c r="C339"/>
  <c r="D310"/>
  <c r="C310"/>
  <c r="D305"/>
  <c r="C305"/>
  <c r="D300"/>
  <c r="D302" s="1"/>
  <c r="D340" s="1"/>
  <c r="C296"/>
  <c r="C302" s="1"/>
  <c r="C340" s="1"/>
  <c r="D282"/>
  <c r="C282"/>
  <c r="D276"/>
  <c r="D283" s="1"/>
  <c r="D341" s="1"/>
  <c r="C272"/>
  <c r="C276" s="1"/>
  <c r="D269"/>
  <c r="C269"/>
  <c r="C283" s="1"/>
  <c r="C341" s="1"/>
  <c r="D258"/>
  <c r="D259" s="1"/>
  <c r="D260" s="1"/>
  <c r="C258"/>
  <c r="C259" s="1"/>
  <c r="C260" s="1"/>
  <c r="D240"/>
  <c r="C240"/>
  <c r="D234"/>
  <c r="C234"/>
  <c r="C233"/>
  <c r="D231"/>
  <c r="C231"/>
  <c r="D227"/>
  <c r="C225"/>
  <c r="C227" s="1"/>
  <c r="D217"/>
  <c r="C217"/>
  <c r="D199"/>
  <c r="D241" s="1"/>
  <c r="C199"/>
  <c r="C241" s="1"/>
  <c r="D190"/>
  <c r="D191" s="1"/>
  <c r="C190"/>
  <c r="C191" s="1"/>
  <c r="D185"/>
  <c r="D186" s="1"/>
  <c r="D242" s="1"/>
  <c r="C185"/>
  <c r="D177"/>
  <c r="C177"/>
  <c r="D174"/>
  <c r="C174"/>
  <c r="D155"/>
  <c r="C155"/>
  <c r="D149"/>
  <c r="C149"/>
  <c r="D140"/>
  <c r="C136"/>
  <c r="C135"/>
  <c r="C140" s="1"/>
  <c r="C129"/>
  <c r="D113"/>
  <c r="C108"/>
  <c r="C113" s="1"/>
  <c r="D104"/>
  <c r="C104"/>
  <c r="D97"/>
  <c r="C97"/>
  <c r="D63"/>
  <c r="C63"/>
  <c r="D58"/>
  <c r="C58"/>
  <c r="D55"/>
  <c r="C55"/>
  <c r="D51"/>
  <c r="C51"/>
  <c r="D47"/>
  <c r="C47"/>
  <c r="D37"/>
  <c r="C37"/>
  <c r="D23"/>
  <c r="C23"/>
  <c r="D10"/>
  <c r="D64" s="1"/>
  <c r="C10"/>
  <c r="C64" s="1"/>
  <c r="D302" i="6"/>
  <c r="D155"/>
  <c r="D563"/>
  <c r="C563"/>
  <c r="D560"/>
  <c r="C560"/>
  <c r="D545"/>
  <c r="H545" s="1"/>
  <c r="C545"/>
  <c r="D542"/>
  <c r="H542" s="1"/>
  <c r="C541"/>
  <c r="C542" s="1"/>
  <c r="D536"/>
  <c r="C536"/>
  <c r="D532"/>
  <c r="C532"/>
  <c r="D522"/>
  <c r="C522"/>
  <c r="D519"/>
  <c r="D523" s="1"/>
  <c r="D524" s="1"/>
  <c r="C519"/>
  <c r="C523" s="1"/>
  <c r="C524" s="1"/>
  <c r="D510"/>
  <c r="C510"/>
  <c r="C502"/>
  <c r="D491"/>
  <c r="D503" s="1"/>
  <c r="C490"/>
  <c r="C486"/>
  <c r="C485"/>
  <c r="D478"/>
  <c r="D479" s="1"/>
  <c r="C478"/>
  <c r="C479" s="1"/>
  <c r="D467"/>
  <c r="D468" s="1"/>
  <c r="D469" s="1"/>
  <c r="C467"/>
  <c r="C468" s="1"/>
  <c r="C469" s="1"/>
  <c r="D439"/>
  <c r="D440" s="1"/>
  <c r="C439"/>
  <c r="C440" s="1"/>
  <c r="D430"/>
  <c r="C430"/>
  <c r="D420"/>
  <c r="C420"/>
  <c r="D409"/>
  <c r="C408"/>
  <c r="C409" s="1"/>
  <c r="D402"/>
  <c r="C398"/>
  <c r="C402" s="1"/>
  <c r="D395"/>
  <c r="D431" s="1"/>
  <c r="C395"/>
  <c r="C431" s="1"/>
  <c r="C441" s="1"/>
  <c r="D383"/>
  <c r="D384" s="1"/>
  <c r="C383"/>
  <c r="C384" s="1"/>
  <c r="D366"/>
  <c r="C366"/>
  <c r="D359"/>
  <c r="C359"/>
  <c r="D354"/>
  <c r="C354"/>
  <c r="D347"/>
  <c r="D367" s="1"/>
  <c r="D385" s="1"/>
  <c r="C347"/>
  <c r="C367" s="1"/>
  <c r="C385" s="1"/>
  <c r="D339"/>
  <c r="C339"/>
  <c r="D310"/>
  <c r="C310"/>
  <c r="D305"/>
  <c r="C305"/>
  <c r="C296"/>
  <c r="C302" s="1"/>
  <c r="C340" s="1"/>
  <c r="D282"/>
  <c r="C282"/>
  <c r="D276"/>
  <c r="C272"/>
  <c r="C276" s="1"/>
  <c r="D269"/>
  <c r="D283" s="1"/>
  <c r="D258"/>
  <c r="D259" s="1"/>
  <c r="D260" s="1"/>
  <c r="C258"/>
  <c r="C259" s="1"/>
  <c r="C260" s="1"/>
  <c r="D240"/>
  <c r="C240"/>
  <c r="D234"/>
  <c r="C234"/>
  <c r="D231"/>
  <c r="C231"/>
  <c r="D227"/>
  <c r="C227"/>
  <c r="D217"/>
  <c r="C217"/>
  <c r="D199"/>
  <c r="D241" s="1"/>
  <c r="C199"/>
  <c r="C241" s="1"/>
  <c r="D190"/>
  <c r="D191" s="1"/>
  <c r="C190"/>
  <c r="C191" s="1"/>
  <c r="D185"/>
  <c r="C185"/>
  <c r="D177"/>
  <c r="C177"/>
  <c r="D174"/>
  <c r="C174"/>
  <c r="C155"/>
  <c r="D149"/>
  <c r="C149"/>
  <c r="D140"/>
  <c r="D113"/>
  <c r="C113"/>
  <c r="D104"/>
  <c r="C104"/>
  <c r="D97"/>
  <c r="C97"/>
  <c r="C63"/>
  <c r="D63"/>
  <c r="D58"/>
  <c r="C58"/>
  <c r="D55"/>
  <c r="C55"/>
  <c r="D51"/>
  <c r="C51"/>
  <c r="D47"/>
  <c r="C47"/>
  <c r="D37"/>
  <c r="C37"/>
  <c r="D23"/>
  <c r="C23"/>
  <c r="D10"/>
  <c r="C10"/>
  <c r="C297" i="4"/>
  <c r="C510"/>
  <c r="D525"/>
  <c r="C524"/>
  <c r="D523"/>
  <c r="D524" s="1"/>
  <c r="C523"/>
  <c r="C546"/>
  <c r="C543"/>
  <c r="C136"/>
  <c r="C409"/>
  <c r="C225"/>
  <c r="C233"/>
  <c r="D561" i="5"/>
  <c r="D562" s="1"/>
  <c r="D563" s="1"/>
  <c r="C561"/>
  <c r="D558"/>
  <c r="C550"/>
  <c r="C558" s="1"/>
  <c r="D543"/>
  <c r="C543"/>
  <c r="D540"/>
  <c r="C540"/>
  <c r="D533"/>
  <c r="C533"/>
  <c r="D529"/>
  <c r="D544" s="1"/>
  <c r="D545" s="1"/>
  <c r="C529"/>
  <c r="C544" s="1"/>
  <c r="C545" s="1"/>
  <c r="D519"/>
  <c r="D520" s="1"/>
  <c r="D521" s="1"/>
  <c r="C519"/>
  <c r="C520" s="1"/>
  <c r="C521" s="1"/>
  <c r="D510"/>
  <c r="C510"/>
  <c r="D502"/>
  <c r="C502"/>
  <c r="D491"/>
  <c r="D503" s="1"/>
  <c r="C490"/>
  <c r="C486"/>
  <c r="C485"/>
  <c r="C491" s="1"/>
  <c r="C503" s="1"/>
  <c r="D478"/>
  <c r="D479" s="1"/>
  <c r="D511" s="1"/>
  <c r="C478"/>
  <c r="C479" s="1"/>
  <c r="C511" s="1"/>
  <c r="D467"/>
  <c r="D468" s="1"/>
  <c r="D469" s="1"/>
  <c r="C467"/>
  <c r="C468" s="1"/>
  <c r="C469" s="1"/>
  <c r="D439"/>
  <c r="D440" s="1"/>
  <c r="C439"/>
  <c r="C440" s="1"/>
  <c r="D430"/>
  <c r="C430"/>
  <c r="D420"/>
  <c r="C420"/>
  <c r="D409"/>
  <c r="C409"/>
  <c r="D402"/>
  <c r="C398"/>
  <c r="C402" s="1"/>
  <c r="D395"/>
  <c r="D431" s="1"/>
  <c r="D441" s="1"/>
  <c r="C395"/>
  <c r="C431" s="1"/>
  <c r="C441" s="1"/>
  <c r="D383"/>
  <c r="D384" s="1"/>
  <c r="C383"/>
  <c r="C384" s="1"/>
  <c r="D366"/>
  <c r="C366"/>
  <c r="D359"/>
  <c r="C359"/>
  <c r="D354"/>
  <c r="C350"/>
  <c r="C354" s="1"/>
  <c r="D347"/>
  <c r="D367" s="1"/>
  <c r="D385" s="1"/>
  <c r="C347"/>
  <c r="C367" s="1"/>
  <c r="C385" s="1"/>
  <c r="D339"/>
  <c r="C339"/>
  <c r="D310"/>
  <c r="C310"/>
  <c r="D305"/>
  <c r="C305"/>
  <c r="D302"/>
  <c r="D340" s="1"/>
  <c r="C302"/>
  <c r="C340" s="1"/>
  <c r="D281"/>
  <c r="C281"/>
  <c r="D275"/>
  <c r="C271"/>
  <c r="C275" s="1"/>
  <c r="D268"/>
  <c r="D282" s="1"/>
  <c r="D341" s="1"/>
  <c r="C268"/>
  <c r="C282" s="1"/>
  <c r="C341" s="1"/>
  <c r="D258"/>
  <c r="D259" s="1"/>
  <c r="D260" s="1"/>
  <c r="C258"/>
  <c r="C259" s="1"/>
  <c r="C260" s="1"/>
  <c r="D240"/>
  <c r="C240"/>
  <c r="D234"/>
  <c r="C234"/>
  <c r="D231"/>
  <c r="C231"/>
  <c r="D227"/>
  <c r="C227"/>
  <c r="D217"/>
  <c r="C217"/>
  <c r="D199"/>
  <c r="D241" s="1"/>
  <c r="C199"/>
  <c r="C241" s="1"/>
  <c r="D190"/>
  <c r="D191" s="1"/>
  <c r="C190"/>
  <c r="C191" s="1"/>
  <c r="D185"/>
  <c r="D186" s="1"/>
  <c r="D242" s="1"/>
  <c r="D564" s="1"/>
  <c r="C185"/>
  <c r="D177"/>
  <c r="C177"/>
  <c r="D174"/>
  <c r="C174"/>
  <c r="D155"/>
  <c r="C155"/>
  <c r="D149"/>
  <c r="C149"/>
  <c r="D140"/>
  <c r="C135"/>
  <c r="C129"/>
  <c r="C140" s="1"/>
  <c r="D113"/>
  <c r="C108"/>
  <c r="C113" s="1"/>
  <c r="D104"/>
  <c r="C104"/>
  <c r="D97"/>
  <c r="C97"/>
  <c r="C63"/>
  <c r="D61"/>
  <c r="D63" s="1"/>
  <c r="D58"/>
  <c r="C58"/>
  <c r="D55"/>
  <c r="C55"/>
  <c r="D51"/>
  <c r="C51"/>
  <c r="D47"/>
  <c r="C47"/>
  <c r="D37"/>
  <c r="C37"/>
  <c r="D23"/>
  <c r="C23"/>
  <c r="D10"/>
  <c r="C10"/>
  <c r="C64" s="1"/>
  <c r="D61" i="4"/>
  <c r="D23"/>
  <c r="D37"/>
  <c r="D311"/>
  <c r="C311"/>
  <c r="D282"/>
  <c r="C283" i="6" l="1"/>
  <c r="C341" s="1"/>
  <c r="C186" i="7"/>
  <c r="C242" s="1"/>
  <c r="D566"/>
  <c r="D441"/>
  <c r="C564"/>
  <c r="C565" s="1"/>
  <c r="D340" i="6"/>
  <c r="D341" s="1"/>
  <c r="C64"/>
  <c r="C140"/>
  <c r="C186" s="1"/>
  <c r="C242" s="1"/>
  <c r="D511"/>
  <c r="C546"/>
  <c r="C547" s="1"/>
  <c r="C491"/>
  <c r="C503" s="1"/>
  <c r="C511" s="1"/>
  <c r="D64"/>
  <c r="D546"/>
  <c r="D547" s="1"/>
  <c r="D564"/>
  <c r="D565" s="1"/>
  <c r="D186"/>
  <c r="D242" s="1"/>
  <c r="C564"/>
  <c r="C565" s="1"/>
  <c r="D64" i="5"/>
  <c r="C186"/>
  <c r="C242" s="1"/>
  <c r="C562"/>
  <c r="C563" s="1"/>
  <c r="D174" i="4"/>
  <c r="C174"/>
  <c r="D544"/>
  <c r="C566" i="7" l="1"/>
  <c r="C566" i="6"/>
  <c r="D566"/>
  <c r="C564" i="5"/>
  <c r="D355" i="4"/>
  <c r="D565"/>
  <c r="C565"/>
  <c r="D562"/>
  <c r="C554"/>
  <c r="C562" s="1"/>
  <c r="D547"/>
  <c r="C547"/>
  <c r="C544"/>
  <c r="D537"/>
  <c r="C537"/>
  <c r="D533"/>
  <c r="C533"/>
  <c r="D520"/>
  <c r="C520"/>
  <c r="C525" s="1"/>
  <c r="D511"/>
  <c r="C511"/>
  <c r="D503"/>
  <c r="C503"/>
  <c r="D492"/>
  <c r="D504" s="1"/>
  <c r="C491"/>
  <c r="C487"/>
  <c r="C486"/>
  <c r="D479"/>
  <c r="D480" s="1"/>
  <c r="D512" s="1"/>
  <c r="C479"/>
  <c r="C480" s="1"/>
  <c r="D468"/>
  <c r="D469" s="1"/>
  <c r="D470" s="1"/>
  <c r="C468"/>
  <c r="C469" s="1"/>
  <c r="C470" s="1"/>
  <c r="D440"/>
  <c r="D441" s="1"/>
  <c r="C440"/>
  <c r="C441" s="1"/>
  <c r="D431"/>
  <c r="C431"/>
  <c r="D421"/>
  <c r="C421"/>
  <c r="D410"/>
  <c r="C410"/>
  <c r="D403"/>
  <c r="C399"/>
  <c r="C403" s="1"/>
  <c r="D396"/>
  <c r="C396"/>
  <c r="D384"/>
  <c r="D385" s="1"/>
  <c r="C384"/>
  <c r="C385" s="1"/>
  <c r="D367"/>
  <c r="C367"/>
  <c r="D360"/>
  <c r="C360"/>
  <c r="C351"/>
  <c r="C355" s="1"/>
  <c r="D348"/>
  <c r="C348"/>
  <c r="D340"/>
  <c r="C340"/>
  <c r="D306"/>
  <c r="C306"/>
  <c r="D303"/>
  <c r="D341" s="1"/>
  <c r="C303"/>
  <c r="C341" s="1"/>
  <c r="C282"/>
  <c r="D276"/>
  <c r="C272"/>
  <c r="C276" s="1"/>
  <c r="D269"/>
  <c r="C269"/>
  <c r="D258"/>
  <c r="D259" s="1"/>
  <c r="D260" s="1"/>
  <c r="C258"/>
  <c r="C259" s="1"/>
  <c r="C260" s="1"/>
  <c r="D240"/>
  <c r="C240"/>
  <c r="D234"/>
  <c r="C234"/>
  <c r="D231"/>
  <c r="C231"/>
  <c r="D227"/>
  <c r="C227"/>
  <c r="D217"/>
  <c r="C217"/>
  <c r="D199"/>
  <c r="D241" s="1"/>
  <c r="C199"/>
  <c r="C241" s="1"/>
  <c r="D190"/>
  <c r="D191" s="1"/>
  <c r="C190"/>
  <c r="C191" s="1"/>
  <c r="D185"/>
  <c r="C185"/>
  <c r="D177"/>
  <c r="C177"/>
  <c r="D155"/>
  <c r="C155"/>
  <c r="D149"/>
  <c r="C149"/>
  <c r="D140"/>
  <c r="C135"/>
  <c r="C129"/>
  <c r="D113"/>
  <c r="C108"/>
  <c r="C113" s="1"/>
  <c r="D104"/>
  <c r="C104"/>
  <c r="D97"/>
  <c r="C97"/>
  <c r="D63"/>
  <c r="C63"/>
  <c r="D58"/>
  <c r="C58"/>
  <c r="D55"/>
  <c r="C55"/>
  <c r="D51"/>
  <c r="C51"/>
  <c r="D47"/>
  <c r="C47"/>
  <c r="C37"/>
  <c r="C23"/>
  <c r="D10"/>
  <c r="C10"/>
  <c r="D558" i="2"/>
  <c r="D227"/>
  <c r="D14"/>
  <c r="D22" s="1"/>
  <c r="C550"/>
  <c r="C398"/>
  <c r="C271"/>
  <c r="C135"/>
  <c r="C485"/>
  <c r="C486"/>
  <c r="C490"/>
  <c r="C350"/>
  <c r="C108"/>
  <c r="C129"/>
  <c r="D409"/>
  <c r="D383"/>
  <c r="D384" s="1"/>
  <c r="D188"/>
  <c r="D186" i="4" l="1"/>
  <c r="D548"/>
  <c r="D549" s="1"/>
  <c r="C548"/>
  <c r="C549" s="1"/>
  <c r="C432"/>
  <c r="C442" s="1"/>
  <c r="C368"/>
  <c r="C386" s="1"/>
  <c r="C492"/>
  <c r="C504" s="1"/>
  <c r="C512" s="1"/>
  <c r="C64"/>
  <c r="C283"/>
  <c r="C342" s="1"/>
  <c r="C140"/>
  <c r="C186" s="1"/>
  <c r="C242" s="1"/>
  <c r="C566"/>
  <c r="C567" s="1"/>
  <c r="D566"/>
  <c r="D567" s="1"/>
  <c r="D432"/>
  <c r="D442" s="1"/>
  <c r="D368"/>
  <c r="D386" s="1"/>
  <c r="D283"/>
  <c r="D342" s="1"/>
  <c r="D242"/>
  <c r="D64"/>
  <c r="D97" i="2"/>
  <c r="D104"/>
  <c r="D113"/>
  <c r="D140"/>
  <c r="D149"/>
  <c r="D155"/>
  <c r="D177"/>
  <c r="D180"/>
  <c r="D202"/>
  <c r="D217"/>
  <c r="D231"/>
  <c r="D234"/>
  <c r="D244"/>
  <c r="D258"/>
  <c r="D259" s="1"/>
  <c r="D260" s="1"/>
  <c r="D268"/>
  <c r="D275"/>
  <c r="D281"/>
  <c r="D302"/>
  <c r="D305"/>
  <c r="D312"/>
  <c r="D339"/>
  <c r="D347"/>
  <c r="D354"/>
  <c r="D359"/>
  <c r="D366"/>
  <c r="D395"/>
  <c r="D402"/>
  <c r="D420"/>
  <c r="D430"/>
  <c r="D439"/>
  <c r="D440" s="1"/>
  <c r="D467"/>
  <c r="D468" s="1"/>
  <c r="D469" s="1"/>
  <c r="D478"/>
  <c r="D479" s="1"/>
  <c r="D491"/>
  <c r="D502"/>
  <c r="D510"/>
  <c r="D519"/>
  <c r="D520" s="1"/>
  <c r="D521" s="1"/>
  <c r="D529"/>
  <c r="D533"/>
  <c r="D543"/>
  <c r="D561"/>
  <c r="C558"/>
  <c r="C339"/>
  <c r="C149"/>
  <c r="C519"/>
  <c r="C510"/>
  <c r="C478"/>
  <c r="C479" s="1"/>
  <c r="C467"/>
  <c r="C430"/>
  <c r="C395"/>
  <c r="C383"/>
  <c r="C384" s="1"/>
  <c r="C366"/>
  <c r="C312"/>
  <c r="C275"/>
  <c r="C268"/>
  <c r="C258"/>
  <c r="C259" s="1"/>
  <c r="C244"/>
  <c r="C234"/>
  <c r="C202"/>
  <c r="C177"/>
  <c r="C104"/>
  <c r="C568" i="4" l="1"/>
  <c r="D568"/>
  <c r="D189" i="2"/>
  <c r="D245"/>
  <c r="D282"/>
  <c r="D340"/>
  <c r="D367"/>
  <c r="D385" s="1"/>
  <c r="D431"/>
  <c r="D441" s="1"/>
  <c r="D503"/>
  <c r="D511" s="1"/>
  <c r="C180"/>
  <c r="D341" l="1"/>
  <c r="C561"/>
  <c r="D562"/>
  <c r="D563" s="1"/>
  <c r="C543"/>
  <c r="D540"/>
  <c r="D544" s="1"/>
  <c r="D545" s="1"/>
  <c r="C540"/>
  <c r="C533"/>
  <c r="C529"/>
  <c r="C520"/>
  <c r="C521" s="1"/>
  <c r="C502"/>
  <c r="C491"/>
  <c r="C468"/>
  <c r="C469" s="1"/>
  <c r="C439"/>
  <c r="C440" s="1"/>
  <c r="C420"/>
  <c r="C409"/>
  <c r="C402"/>
  <c r="C359"/>
  <c r="C354"/>
  <c r="C347"/>
  <c r="C305"/>
  <c r="C302"/>
  <c r="C281"/>
  <c r="C282" s="1"/>
  <c r="C260"/>
  <c r="C231"/>
  <c r="C227"/>
  <c r="C217"/>
  <c r="D193"/>
  <c r="D194" s="1"/>
  <c r="D246" s="1"/>
  <c r="C193"/>
  <c r="C194" s="1"/>
  <c r="C188"/>
  <c r="C155"/>
  <c r="C140"/>
  <c r="C113"/>
  <c r="C97"/>
  <c r="D63"/>
  <c r="C63"/>
  <c r="D58"/>
  <c r="C58"/>
  <c r="D55"/>
  <c r="C55"/>
  <c r="D51"/>
  <c r="C51"/>
  <c r="D47"/>
  <c r="C47"/>
  <c r="D36"/>
  <c r="C36"/>
  <c r="C22"/>
  <c r="D10"/>
  <c r="D64" s="1"/>
  <c r="C10"/>
  <c r="D564" l="1"/>
  <c r="C245"/>
  <c r="C431"/>
  <c r="C441" s="1"/>
  <c r="C544"/>
  <c r="C545" s="1"/>
  <c r="C340"/>
  <c r="C341" s="1"/>
  <c r="C367"/>
  <c r="C385" s="1"/>
  <c r="C503"/>
  <c r="C511" s="1"/>
  <c r="C189"/>
  <c r="C562"/>
  <c r="C563" s="1"/>
  <c r="C64"/>
  <c r="C246" l="1"/>
  <c r="C564" s="1"/>
</calcChain>
</file>

<file path=xl/comments1.xml><?xml version="1.0" encoding="utf-8"?>
<comments xmlns="http://schemas.openxmlformats.org/spreadsheetml/2006/main">
  <authors>
    <author>User</author>
  </authors>
  <commentList>
    <comment ref="C13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2/2560 -115000
           -100000</t>
        </r>
      </text>
    </comment>
    <comment ref="C22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2/2560 +100000</t>
        </r>
      </text>
    </comment>
    <comment ref="C23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2/2560  +15000</t>
        </r>
      </text>
    </comment>
    <comment ref="C26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คั้งใหม่ โดน 4/2560
 โอนเพิ่ม 25000
</t>
        </r>
      </text>
    </comment>
    <comment ref="C297" authorId="0">
      <text>
        <r>
          <rPr>
            <b/>
            <sz val="9"/>
            <color indexed="81"/>
            <rFont val="Tahoma"/>
            <family val="2"/>
          </rPr>
          <t>โอนครั้งที่ 4/2560
โอนลด 25000</t>
        </r>
      </text>
    </comment>
    <comment ref="C40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2/2560 +100000</t>
        </r>
      </text>
    </comment>
    <comment ref="C51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3/2560 -10000</t>
        </r>
      </text>
    </comment>
    <comment ref="C54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2/2560  100000</t>
        </r>
      </text>
    </comment>
    <comment ref="C54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2/2560  -100000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13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2/2560 -115000
           -100000</t>
        </r>
      </text>
    </comment>
    <comment ref="C22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2/2560 +100000</t>
        </r>
      </text>
    </comment>
    <comment ref="C23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2/2560  +15000</t>
        </r>
      </text>
    </comment>
    <comment ref="C26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คั้งใหม่ โดน 4/2560
 โอนเพิ่ม 25000
</t>
        </r>
      </text>
    </comment>
    <comment ref="C296" authorId="0">
      <text>
        <r>
          <rPr>
            <b/>
            <sz val="9"/>
            <color indexed="81"/>
            <rFont val="Tahoma"/>
            <family val="2"/>
          </rPr>
          <t>โอนครั้งที่ 4/2560
โอนลด 25000</t>
        </r>
      </text>
    </comment>
    <comment ref="C40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2/2560 +100000</t>
        </r>
      </text>
    </comment>
    <comment ref="C50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3/2560 -10000</t>
        </r>
      </text>
    </comment>
    <comment ref="C54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2/2560  100000</t>
        </r>
      </text>
    </comment>
    <comment ref="C5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2/2560  -100000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9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5/2560 -8000</t>
        </r>
      </text>
    </comment>
    <comment ref="C10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5/2560 +8000</t>
        </r>
      </text>
    </comment>
    <comment ref="C10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1/2560   -50000
1/2560   -50000</t>
        </r>
      </text>
    </comment>
    <comment ref="C12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1/2560   +50000</t>
        </r>
      </text>
    </comment>
    <comment ref="C13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11/2560   โอนเพิ่ม    +2000</t>
        </r>
      </text>
    </comment>
    <comment ref="C13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1/2560 +176600</t>
        </r>
      </text>
    </comment>
    <comment ref="C13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2/2560      -115000
2/2560      -100000
11/2560       -2000</t>
        </r>
      </text>
    </comment>
    <comment ref="C14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6/2560 +20000</t>
        </r>
      </text>
    </comment>
    <comment ref="C222" authorId="0">
      <text>
        <r>
          <rPr>
            <b/>
            <sz val="9"/>
            <color indexed="81"/>
            <rFont val="Tahoma"/>
            <family val="2"/>
          </rPr>
          <t>โอนเพิ่ม 9/2560 
+ 10000</t>
        </r>
      </text>
    </comment>
    <comment ref="C22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โอนลด  8/2560 -10000</t>
        </r>
      </text>
    </comment>
    <comment ref="C22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2/2560 +100000</t>
        </r>
      </text>
    </comment>
    <comment ref="C23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2/2560  +15000</t>
        </r>
      </text>
    </comment>
    <comment ref="C265" authorId="0">
      <text>
        <r>
          <rPr>
            <b/>
            <sz val="9"/>
            <color indexed="81"/>
            <rFont val="Tahoma"/>
            <family val="2"/>
          </rPr>
          <t>โอนเพิ่ม 10/2560         +15000</t>
        </r>
      </text>
    </comment>
    <comment ref="C26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คั้งใหม่ 4/2560 โอนเพิ่ม 25000</t>
        </r>
      </text>
    </comment>
    <comment ref="C26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6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โอนลด 7/2560      -7000
โอนเพิ่ม 10/2560  + 5000</t>
        </r>
      </text>
    </comment>
    <comment ref="C280" authorId="0">
      <text>
        <r>
          <rPr>
            <b/>
            <sz val="9"/>
            <color indexed="81"/>
            <rFont val="Tahoma"/>
            <family val="2"/>
          </rPr>
          <t>โอนลด 10/2560   -20000</t>
        </r>
      </text>
    </comment>
    <comment ref="C296" authorId="0">
      <text>
        <r>
          <rPr>
            <b/>
            <sz val="9"/>
            <color indexed="81"/>
            <rFont val="Tahoma"/>
            <family val="2"/>
          </rPr>
          <t>โอนครั้งที่ 4/2560
โอนลด 25000</t>
        </r>
      </text>
    </comment>
    <comment ref="C34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โอนเพิ่ม 8/2560    +5000</t>
        </r>
      </text>
    </comment>
    <comment ref="C354" authorId="0">
      <text>
        <r>
          <rPr>
            <b/>
            <sz val="9"/>
            <color indexed="81"/>
            <rFont val="Tahoma"/>
            <family val="2"/>
          </rPr>
          <t>โอนลด 8/2560 -5000</t>
        </r>
      </text>
    </comment>
    <comment ref="C39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5/2560 +70000</t>
        </r>
      </text>
    </comment>
    <comment ref="C39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5/2560 -15000</t>
        </r>
      </text>
    </comment>
    <comment ref="C39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1/2560   -26000
             -14000</t>
        </r>
      </text>
    </comment>
    <comment ref="C39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5/2560 -5000
</t>
        </r>
      </text>
    </comment>
    <comment ref="C40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5/2560 -35000</t>
        </r>
      </text>
    </comment>
    <comment ref="C40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5/2560 -15000</t>
        </r>
      </text>
    </comment>
    <comment ref="C40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2/2560 +100000</t>
        </r>
      </text>
    </comment>
    <comment ref="C46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5/2560 +40000</t>
        </r>
      </text>
    </comment>
    <comment ref="C466" authorId="0">
      <text>
        <r>
          <rPr>
            <b/>
            <sz val="9"/>
            <color indexed="81"/>
            <rFont val="Tahoma"/>
            <family val="2"/>
          </rPr>
          <t>Useตั้งใหม่ 1/2560 +26000</t>
        </r>
      </text>
    </comment>
    <comment ref="C48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1/60        -176600
1/2560    -19400</t>
        </r>
      </text>
    </comment>
    <comment ref="C48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1/2560 -100000</t>
        </r>
      </text>
    </comment>
    <comment ref="C49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1/2560 +50000</t>
        </r>
      </text>
    </comment>
    <comment ref="C50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6/2560 -20000 </t>
        </r>
      </text>
    </comment>
    <comment ref="C50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3/2560 -10000
5/2560 -40000
6/2560 -30000</t>
        </r>
      </text>
    </comment>
    <comment ref="C52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1/2560 +10000 ตั้งใหม่
6/2560 +30000</t>
        </r>
      </text>
    </comment>
    <comment ref="C53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5/2560 +8600</t>
        </r>
      </text>
    </comment>
    <comment ref="C53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5/2560  +6000</t>
        </r>
      </text>
    </comment>
    <comment ref="C54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2/2560  +100000</t>
        </r>
      </text>
    </comment>
    <comment ref="C5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2/2560  -100000
5/2560 -14600
</t>
        </r>
      </text>
    </comment>
    <comment ref="C55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1/2560    +100000
1/2560    +19400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9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5/2560 -8000</t>
        </r>
      </text>
    </comment>
    <comment ref="C10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5/2560 +8000</t>
        </r>
      </text>
    </comment>
    <comment ref="C10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1/2560   -50000
1/2560   -50000</t>
        </r>
      </text>
    </comment>
    <comment ref="C12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1/2560   +50000</t>
        </r>
      </text>
    </comment>
    <comment ref="C13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11/2560   โอนเพิ่ม    +2000</t>
        </r>
      </text>
    </comment>
    <comment ref="C13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1/2560 +176600</t>
        </r>
      </text>
    </comment>
    <comment ref="C13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2/2560      -115000
2/2560      -100000
11/2560       -2000</t>
        </r>
      </text>
    </comment>
    <comment ref="C14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6/2560 +20000</t>
        </r>
      </text>
    </comment>
    <comment ref="C222" authorId="0">
      <text>
        <r>
          <rPr>
            <b/>
            <sz val="9"/>
            <color indexed="81"/>
            <rFont val="Tahoma"/>
            <family val="2"/>
          </rPr>
          <t>โอนเพิ่ม 9/2560 
+ 10000</t>
        </r>
      </text>
    </comment>
    <comment ref="C22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โอนลด  8/2560 -10000</t>
        </r>
      </text>
    </comment>
    <comment ref="C22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2/2560 +100000</t>
        </r>
      </text>
    </comment>
    <comment ref="C23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2/2560  +15000</t>
        </r>
      </text>
    </comment>
    <comment ref="C265" authorId="0">
      <text>
        <r>
          <rPr>
            <b/>
            <sz val="9"/>
            <color indexed="81"/>
            <rFont val="Tahoma"/>
            <family val="2"/>
          </rPr>
          <t>โอนเพิ่ม 10/2560         +15000</t>
        </r>
      </text>
    </comment>
    <comment ref="C26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คั้งใหม่ 4/2560 โอนเพิ่ม 25000</t>
        </r>
      </text>
    </comment>
    <comment ref="C26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6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โอนลด 7/2560      -7000
โอนเพิ่ม 10/2560  + 5000</t>
        </r>
      </text>
    </comment>
    <comment ref="C280" authorId="0">
      <text>
        <r>
          <rPr>
            <b/>
            <sz val="9"/>
            <color indexed="81"/>
            <rFont val="Tahoma"/>
            <family val="2"/>
          </rPr>
          <t>โอนลด 10/2560   -20000</t>
        </r>
      </text>
    </comment>
    <comment ref="C296" authorId="0">
      <text>
        <r>
          <rPr>
            <b/>
            <sz val="9"/>
            <color indexed="81"/>
            <rFont val="Tahoma"/>
            <family val="2"/>
          </rPr>
          <t>โอนครั้งที่ 4/2560
โอนลด 25000</t>
        </r>
      </text>
    </comment>
    <comment ref="C35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โอนเพิ่ม 8/2560    +5000</t>
        </r>
      </text>
    </comment>
    <comment ref="C358" authorId="0">
      <text>
        <r>
          <rPr>
            <b/>
            <sz val="9"/>
            <color indexed="81"/>
            <rFont val="Tahoma"/>
            <family val="2"/>
          </rPr>
          <t>โอนลด 8/2560 -5000</t>
        </r>
      </text>
    </comment>
    <comment ref="C39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5/2560 +70000</t>
        </r>
      </text>
    </comment>
    <comment ref="C39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5/2560 -15000</t>
        </r>
      </text>
    </comment>
    <comment ref="C39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1/2560   -26000
             -14000</t>
        </r>
      </text>
    </comment>
    <comment ref="C39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5/2560 -5000
</t>
        </r>
      </text>
    </comment>
    <comment ref="C40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5/2560 -35000</t>
        </r>
      </text>
    </comment>
    <comment ref="C40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5/2560 -15000</t>
        </r>
      </text>
    </comment>
    <comment ref="C40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2/2560 +100000</t>
        </r>
      </text>
    </comment>
    <comment ref="C46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5/2560 +40000</t>
        </r>
      </text>
    </comment>
    <comment ref="C466" authorId="0">
      <text>
        <r>
          <rPr>
            <b/>
            <sz val="9"/>
            <color indexed="81"/>
            <rFont val="Tahoma"/>
            <family val="2"/>
          </rPr>
          <t>Useตั้งใหม่ 1/2560 +26000</t>
        </r>
      </text>
    </comment>
    <comment ref="C48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1/60        -176600
1/2560    -19400</t>
        </r>
      </text>
    </comment>
    <comment ref="C48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1/2560 -100000</t>
        </r>
      </text>
    </comment>
    <comment ref="C49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1/2560 +50000</t>
        </r>
      </text>
    </comment>
    <comment ref="C50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6/2560 -20000 </t>
        </r>
      </text>
    </comment>
    <comment ref="C50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3/2560 -10000
5/2560 -40000
6/2560 -30000</t>
        </r>
      </text>
    </comment>
    <comment ref="C52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1/2560 +10000 ตั้งใหม่
6/2560 +30000</t>
        </r>
      </text>
    </comment>
    <comment ref="C53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5/2560 +8600</t>
        </r>
      </text>
    </comment>
    <comment ref="C53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5/2560  +6000</t>
        </r>
      </text>
    </comment>
    <comment ref="C54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2/2560  +100000</t>
        </r>
      </text>
    </comment>
    <comment ref="C5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2/2560  -100000
5/2560 -14600
</t>
        </r>
      </text>
    </comment>
    <comment ref="C55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1/2560    +100000
1/2560    +19400</t>
        </r>
      </text>
    </comment>
  </commentList>
</comments>
</file>

<file path=xl/sharedStrings.xml><?xml version="1.0" encoding="utf-8"?>
<sst xmlns="http://schemas.openxmlformats.org/spreadsheetml/2006/main" count="3191" uniqueCount="385">
  <si>
    <t>องค์การบริหารส่วนตำบลขนาบนาก  อำเภอปากพนัง  จังหวัดนครศรีธรรมราช</t>
  </si>
  <si>
    <t>รายรับจริง-รายจ่ายจริง รอบ 3 เดือน</t>
  </si>
  <si>
    <t>รายการ</t>
  </si>
  <si>
    <t>รหัสบัญชี</t>
  </si>
  <si>
    <t>ประมาณการ</t>
  </si>
  <si>
    <t>รับจริง</t>
  </si>
  <si>
    <t xml:space="preserve"> หมวดภาษีอากร</t>
  </si>
  <si>
    <t xml:space="preserve">      1.  ภาษีบำรุงท้องที่</t>
  </si>
  <si>
    <t xml:space="preserve">      2.  ภาษีโรงเรือนและที่ดิน</t>
  </si>
  <si>
    <t xml:space="preserve">      3.  ภาษีป้าย</t>
  </si>
  <si>
    <t>รวม</t>
  </si>
  <si>
    <t>หมวดภาษีจัดสรร</t>
  </si>
  <si>
    <t xml:space="preserve">      4.  ภาษีสุรา</t>
  </si>
  <si>
    <t xml:space="preserve">      5.  ภาษีสรรพสามิต</t>
  </si>
  <si>
    <t xml:space="preserve">      6.  ภาษีมูลค่าเพิ่ม ตาม พรบ.</t>
  </si>
  <si>
    <t xml:space="preserve">      7.  ภาษีธุรกิจเฉพาะ</t>
  </si>
  <si>
    <t xml:space="preserve">      8.  ภาษีรถยนต์และล้อเลื่อน</t>
  </si>
  <si>
    <t xml:space="preserve">      9.  ค่าธรรมเนียมจดทะเบียนสิทธิและนิติกรรมที่ดิน</t>
  </si>
  <si>
    <t xml:space="preserve">    10.  ภาษีมูลค่าเพิ่ม  1  ใน  9</t>
  </si>
  <si>
    <t xml:space="preserve">    11.  ค่าภาคหลวงแร่</t>
  </si>
  <si>
    <t xml:space="preserve">    13.  ค่าอากรประทานบัตรและอาชญาบัตรประมง</t>
  </si>
  <si>
    <t>ข.  รายได้ที่ไม่ใช้ภาษีอากร</t>
  </si>
  <si>
    <t xml:space="preserve">       1.  หมวดค่าธรรมเนียม ค่าปรับและใบอนุญาต</t>
  </si>
  <si>
    <t xml:space="preserve"> </t>
  </si>
  <si>
    <t xml:space="preserve">            1.1  ค่าธรรมเนียมเกี่ยวกับการควบคุมอาคาร</t>
  </si>
  <si>
    <t xml:space="preserve">            1.2  ค่าใบอนุญาตเกี่ยวกับการควบคุมอาคาร</t>
  </si>
  <si>
    <t xml:space="preserve">            1.3  ค่าธรรมเนียมเกี่ยวกับใบอนุญาตการพนัน</t>
  </si>
  <si>
    <t xml:space="preserve">            1.4  ค่าปรับผู้กระทำผิดกฎหมายจราจร</t>
  </si>
  <si>
    <t xml:space="preserve">            1.5  ค่าปรับผู้กระทำผิดสัญญาจ้าง</t>
  </si>
  <si>
    <t xml:space="preserve">            1.6  คำขอใบอนุญาตน้ำบาดาล</t>
  </si>
  <si>
    <t xml:space="preserve">            1.7  ค่าธรรมเนียมเกี่ยวกับการใช้น้ำ</t>
  </si>
  <si>
    <t xml:space="preserve">            1.8  ค่าธรรมเนียมจดทะเบียนพาณิชย์</t>
  </si>
  <si>
    <t xml:space="preserve">            1.10  ค่าใบอนุญาติอื่น ๆ</t>
  </si>
  <si>
    <t xml:space="preserve">            1.11  ค่าธรรมเนียมอื่น ๆ</t>
  </si>
  <si>
    <t xml:space="preserve">    2. หมวดรายได้จากทรัพย์สิน</t>
  </si>
  <si>
    <t xml:space="preserve">            2.1  ดอกเบี้ยเงินฝากธนาคาร</t>
  </si>
  <si>
    <t xml:space="preserve">     3.  หมวดรายได้จากสาธารณูปโภคและการพาณิชย์</t>
  </si>
  <si>
    <t xml:space="preserve">           3.1  รายได้จากค่าสาธารณูปโภคและการพาณิชย์</t>
  </si>
  <si>
    <t xml:space="preserve">           3.2  รายได้จากค่าสาธารณูปโภคอื่น ๆ </t>
  </si>
  <si>
    <t xml:space="preserve">     4.  หมวดรายได้เบ็ดเตล็ด</t>
  </si>
  <si>
    <t xml:space="preserve">           4.1  ค่าขายแบบแปลนและเอกสารสอบราคา</t>
  </si>
  <si>
    <t xml:space="preserve">     5.หมวดรายได้จากทุน</t>
  </si>
  <si>
    <t xml:space="preserve">            5.1  ค่าขายทอดตลาดทรัพย์สิน</t>
  </si>
  <si>
    <t>ค.  เงินช่วยเหลือ</t>
  </si>
  <si>
    <t xml:space="preserve">      1.  หมวดเงินอุดหนุน</t>
  </si>
  <si>
    <t xml:space="preserve">รวม </t>
  </si>
  <si>
    <t>จ่ายจริง</t>
  </si>
  <si>
    <t>แผนงานบริหารงานทั่วไป</t>
  </si>
  <si>
    <t>งานบริหารทั่วไป</t>
  </si>
  <si>
    <t>งบบุคลากร</t>
  </si>
  <si>
    <t>1. หมวดเงินเดือน</t>
  </si>
  <si>
    <t xml:space="preserve"> เงินเดือน(ฝ่ายการเมือง)</t>
  </si>
  <si>
    <t>1. เงินเดือนนายก/รองนายก อบต.</t>
  </si>
  <si>
    <t>2. เงินค่าตอบแทนประจำตำแหน่งนายก/รองนายก อบต.</t>
  </si>
  <si>
    <t>3. เงินค่าตอบแทนพิเศษนายก/รองนายก อบต.</t>
  </si>
  <si>
    <t>4. เงินค่าตอบแทนเลขานุการ/ที่ปรึกษานายก</t>
  </si>
  <si>
    <t>5. เงินค่าตอบแทนสมาชิกสภา</t>
  </si>
  <si>
    <t xml:space="preserve"> เงินเดือน(ฝ่ายประจำ)</t>
  </si>
  <si>
    <t>2. เงินประจำตำแหน่ง</t>
  </si>
  <si>
    <t>2. เงินเพิ่มต่าง ๆ ของพนักงานจ้าง</t>
  </si>
  <si>
    <t>งบดำเนินการ</t>
  </si>
  <si>
    <t>หมวดค่าตอบแทนใช้สอย และวัสดุ</t>
  </si>
  <si>
    <t>ค่าตอบแทน</t>
  </si>
  <si>
    <t>1. ค่าตอบแทนผู้ปฎิบัติราชการอันเป็นประโยชน์แก่ อปท.</t>
  </si>
  <si>
    <t>2. ค่าเบี้ยประชุม</t>
  </si>
  <si>
    <t>3. ค่าตอบแทนการปฎิบัติงานนอกเวลาราชการ</t>
  </si>
  <si>
    <t>4. ค่าเช่าบ้าน</t>
  </si>
  <si>
    <t>5. เงินช่วยเหลือการศึกษาบุตร</t>
  </si>
  <si>
    <t>ค่าใช้สอย</t>
  </si>
  <si>
    <t>1.รายจ่ายเพื่อให้ได้มาซึ่งบริการ</t>
  </si>
  <si>
    <t>2.รายจ่ายเกี่ยวกับการรับรองและพิธีการ</t>
  </si>
  <si>
    <t>3.รายจ่ายเกี่ยวเนื่องกับการปฎิบัติราชการที่ไม่เข้าลักษณะรายจ่ายหมวดอื่น</t>
  </si>
  <si>
    <t>4. ค่าบำรุงรักษาและซ่อมแซม</t>
  </si>
  <si>
    <t>ค่าวัสดุ</t>
  </si>
  <si>
    <t>1. วัสดุสำนักงาน</t>
  </si>
  <si>
    <t>7.วัสดุคอมพิวเตอร์</t>
  </si>
  <si>
    <t>ค่าสาธารณูปโภค</t>
  </si>
  <si>
    <t>1. ค่าไฟฟ้า</t>
  </si>
  <si>
    <t>2. ค่าบริการโทรศัพท์</t>
  </si>
  <si>
    <t>3. ค่าบริการไปรษณีย์</t>
  </si>
  <si>
    <t>4. ค่าบริการสื่อสารและโทรคมนาคม</t>
  </si>
  <si>
    <t>ค่าครุภัณฑ์</t>
  </si>
  <si>
    <t>ค่าที่ดินและสิ่งก่อสร้าง</t>
  </si>
  <si>
    <t>1. ค่าบำรุงรักษาและปรับปรุงที่ดินและสิ่งก่อสร้าง</t>
  </si>
  <si>
    <t>เงินอุดหนุน</t>
  </si>
  <si>
    <t>1.อุดหนุนองค์กรปกครองส่วนท้องถิ่น</t>
  </si>
  <si>
    <t xml:space="preserve">  1.1 อุดหนุนโครงการขอรับเงินงบประมาณสนับสนุนศูนย์รวมข้อมูลข่าวสารจัดซื้อฯ</t>
  </si>
  <si>
    <t>2. อุดหนุนส่วนราชการ</t>
  </si>
  <si>
    <t>รวมงานบริหารทั่วไป</t>
  </si>
  <si>
    <t>งานวางแผนสถิติและวิชาการ</t>
  </si>
  <si>
    <t>รายจ่ายอื่น</t>
  </si>
  <si>
    <t>1. โครงการติดตามประเมินผลตามหลักเกณฑ์การบริหารจัดการที่ดี</t>
  </si>
  <si>
    <t>รวมงานวางแผนสถิติและวิชาการ</t>
  </si>
  <si>
    <t>งานบริหารงานคลัง</t>
  </si>
  <si>
    <t>งบบุคคลกร</t>
  </si>
  <si>
    <t>เงินเดือน(ฝ่ายประจำ)</t>
  </si>
  <si>
    <t>1. เงินเดือนพนักงาน</t>
  </si>
  <si>
    <t>หมวดค่าจ้างชั่วคราว</t>
  </si>
  <si>
    <t>3. ค่าเช่าบ้าน</t>
  </si>
  <si>
    <t>4. เงินช่วยเหลือการศึกษาบุตร</t>
  </si>
  <si>
    <t>1. รายจ่ายเพื่อให้ได้มาซึ่งบริการ</t>
  </si>
  <si>
    <t>2.รายจ่ายเกี่ยวเนื่องกับการปฎิบัติราชการที่ไม่เข้าลักษณะรายจ่ายหมวดอื่น</t>
  </si>
  <si>
    <t>3. ค่าบำรุงรักษาและซ่อมแซม</t>
  </si>
  <si>
    <t>2. วัสดุคอมพิวเตอร์</t>
  </si>
  <si>
    <t>งบลงทุน</t>
  </si>
  <si>
    <t>1. ครุภัณฑ์สำนักงาน</t>
  </si>
  <si>
    <t>รวมงานบริหารงานคลัง</t>
  </si>
  <si>
    <t>รวมแผนงานบริหารงานทั่วไป</t>
  </si>
  <si>
    <t>แผนงานการรักษาความสงบภายใน</t>
  </si>
  <si>
    <t>งานป้องกันภัยฝ่ายพลเรือนและระงับอัคคีภัย</t>
  </si>
  <si>
    <t>รวมงานป้องกันภัยฝ่ายพลเรือนและระงัยอัคคีภัย</t>
  </si>
  <si>
    <t>รวมแผนงานการรักษาความสงบภายใน</t>
  </si>
  <si>
    <t>แผนงานการศึกษา</t>
  </si>
  <si>
    <t>งานบริหารทั่วไปเกี่ยวกับการศึกษา</t>
  </si>
  <si>
    <t>2. ค่าตอบแทนการปฎิบัติงานนอกเวลาราชการ</t>
  </si>
  <si>
    <t>2. รายจ่ายเกี่ยวเนื่องกับการปฎิบัติราชการที่ไม่เข้าลักษณะรายจ่ายหมวดอื่น</t>
  </si>
  <si>
    <t>รวมงานบริหารทั่วไปเกี่ยวกับการศึกษา</t>
  </si>
  <si>
    <t>งานระดับก่อนวัยเรียนและประถมศึกษา</t>
  </si>
  <si>
    <t>1. รายจ่ายเกี่ยวเนื่องกับการปฎิบัติราชการที่ไม่เข้าลักษณะรายจ่ายหมวดอื่น</t>
  </si>
  <si>
    <t>1. ค่าวัสดุอาหารเสริม(นม)</t>
  </si>
  <si>
    <t>งบเงินอุดหนุน</t>
  </si>
  <si>
    <t>1. เงินอุดหนุนส่วนราชการ</t>
  </si>
  <si>
    <t>1.1 อุดหนุนโครงการค่ายจริยธรรมนักเรียน</t>
  </si>
  <si>
    <t>1.2 อุดหนุนโครงการค่ายพัฒนาผู้นำเยาวชน</t>
  </si>
  <si>
    <t xml:space="preserve">      1.2.1 โรงเรียนวัดขนาบนาก</t>
  </si>
  <si>
    <t xml:space="preserve">      1.2.2 โรงเรียนวัดโคกมะม่วง</t>
  </si>
  <si>
    <t xml:space="preserve">     1.2.3 โรงเรียนบ้านนำทรัพย์</t>
  </si>
  <si>
    <t xml:space="preserve">      1.2.4 โรงเรียนบ้านบางตะลุมพอ</t>
  </si>
  <si>
    <t>1.3 อุดหนุนโครงการอาหารกลางวัน</t>
  </si>
  <si>
    <t xml:space="preserve">       1.3.1 โรงเรียนวัดขนาบนาก</t>
  </si>
  <si>
    <t xml:space="preserve">       1.3.2 โรงเรียนวัดโคกมะม่วง</t>
  </si>
  <si>
    <t xml:space="preserve">      1.3.3 โรงเรียนบ้านนำทรัพย์</t>
  </si>
  <si>
    <t xml:space="preserve">      1.3.4 โรงเรียนบ้านบางตะลุมพอ</t>
  </si>
  <si>
    <t>1.4 อุดหนุนโรงเรียนโครงการพัฒนาภาษาอังกฤษสู่อาเซี่ยน(ร.ร.บ้านนำทรัพย์)</t>
  </si>
  <si>
    <t>รวมงานระดับก่อนวัยเรียนและประถมศึกษา</t>
  </si>
  <si>
    <t>รวมแผนงานการศึกษา</t>
  </si>
  <si>
    <t>แผนงานสังคมสงเคราะห์</t>
  </si>
  <si>
    <t>งานบริหารทั่วไปเกี่ยวกับสังคมสงเคราะห์</t>
  </si>
  <si>
    <t>รวมงานบริหารทั่วไปเกี่ยวกับสังคมสงเคราะห์</t>
  </si>
  <si>
    <t>รวมแผนงานสังคมสงเคราะห์</t>
  </si>
  <si>
    <t>แผนงานเคหะและชุมชน</t>
  </si>
  <si>
    <t>งานบริหารทั่วไปเกี่ยวกับเคหะและชุมชน</t>
  </si>
  <si>
    <t>1.เงินเดือนพนักงาน</t>
  </si>
  <si>
    <t>2. รายจ่ายเกี่ยวเนื่องกับการปฏิบัติราชการที่ไม่เข้าลักษณะรายจ่ายหมวดอื่น</t>
  </si>
  <si>
    <t>4. วัสดุคอมพิวเตอร์</t>
  </si>
  <si>
    <t>รวมงานบริหารทั่วไปเกี่ยวกับเคหะและชุมชน</t>
  </si>
  <si>
    <t>งานไฟฟ้าและถนน</t>
  </si>
  <si>
    <t>รวมงานไฟฟ้าและถนน</t>
  </si>
  <si>
    <t>รวมแผนงานเคหะและชุมชน</t>
  </si>
  <si>
    <t>แผนงานสร้างความเข้มแข็งของชุมชน</t>
  </si>
  <si>
    <t>งานส่งเสริมและสนับสนุนความเข้มแข็งชุมชน</t>
  </si>
  <si>
    <t>1.รายจ่ายเกี่ยวเนื่องกับการปฎิบัติราชการที่ไม่เข้าลักษณะรายจ่ายหมวดอื่น</t>
  </si>
  <si>
    <t>รวมงานส่งเสริมและสนับสนุนความเข้มแข็งชุมชน</t>
  </si>
  <si>
    <t>รวมแผนงานสร้างความเข้มแข็งของชุมชน</t>
  </si>
  <si>
    <t>แผนงานการศาสนาวัฒนธรรมและนันทนาการ</t>
  </si>
  <si>
    <t>งานกีฬาและนันทนาการ</t>
  </si>
  <si>
    <t>รวมงานกีฬาและนันทนาการ</t>
  </si>
  <si>
    <t>งานศาสนาวัฒนธรรมท้องถิ่น</t>
  </si>
  <si>
    <t>1.เงินอุดหนุนส่วนราชการ</t>
  </si>
  <si>
    <t>รวมงานศาสนาวัฒนธรรมท้องถิ่น</t>
  </si>
  <si>
    <t>รวมแผนงานการศาสนาวัฒนธรรมและนันทนาการ</t>
  </si>
  <si>
    <t>แผนงานการเกษตร</t>
  </si>
  <si>
    <t>รวมแผนงานเกษตร</t>
  </si>
  <si>
    <t>แผนงานการพาณิชย์</t>
  </si>
  <si>
    <t>งานกิจการประปา</t>
  </si>
  <si>
    <t>1. ค่าตอบแทนพนักงานจ้าง</t>
  </si>
  <si>
    <t>1.ค่าตอบแทนผู้ปฎิบัติราชการอันเป็นประโยชน์แก่ อปท.</t>
  </si>
  <si>
    <t>1.วัสดุก่อสร้าง</t>
  </si>
  <si>
    <t>1.ค่าไฟฟ้า</t>
  </si>
  <si>
    <t>รวมงานกิจการประปา</t>
  </si>
  <si>
    <t>รวมแผนงานการพาณิชย์</t>
  </si>
  <si>
    <t>แผนงานงบกลาง</t>
  </si>
  <si>
    <t>งานงบกลาง</t>
  </si>
  <si>
    <t>งบกลาง</t>
  </si>
  <si>
    <t>1.เบี้ยยังชีพผู้ป่วยเอดส์</t>
  </si>
  <si>
    <t>2.เงินสำรองจ่าย</t>
  </si>
  <si>
    <t>3.เงินสมทบกองทุนประกันสังคม</t>
  </si>
  <si>
    <t>บำเหน็จบำนาญ</t>
  </si>
  <si>
    <t>1. สมทบกองทุนบำเหน็จ บำนาญข้าราชการส่วนท้องถิ่น(กบท.)</t>
  </si>
  <si>
    <t>รวมงานงบกลาง</t>
  </si>
  <si>
    <t>รวมแผนงานงบกลาง</t>
  </si>
  <si>
    <t>รวมทั้งสิ้นทุกแผนงาน</t>
  </si>
  <si>
    <t>2.ครุภัณฑ์คอมพิวเตอร์</t>
  </si>
  <si>
    <t xml:space="preserve">            1.9  ค่าธรรมเนียมการตรวจแบบแปลน</t>
  </si>
  <si>
    <t xml:space="preserve">    12.  ค่าภาคหลวงปิโตรเลียม</t>
  </si>
  <si>
    <t xml:space="preserve">  2.3 อุดหนุนโครงการงานรัฐพิธี(พระปิยะมหาราชเจ้า) </t>
  </si>
  <si>
    <t xml:space="preserve">  2.1 อุดหนุนโครงการจัดงานพระราชพิธี(5 ธันวามหาราช )</t>
  </si>
  <si>
    <t xml:space="preserve">  2.2 อุดหนุนโครงการจัดงานพระราชพิธี(12 สิงหามหาราชินี)</t>
  </si>
  <si>
    <t>3. ค่าจ้างพนักงานจ้าง</t>
  </si>
  <si>
    <t>4. เงินเพิ่มต่าง ๆ ของพนักงานจ้าง</t>
  </si>
  <si>
    <t>5. เงินอื่นๆ</t>
  </si>
  <si>
    <t xml:space="preserve">   3.2 ค่าธรรมเนียมและค่าลงทะเบียน</t>
  </si>
  <si>
    <t xml:space="preserve">   3.1 ค่าใช้จ่ายในการเดินทางไปราชการ </t>
  </si>
  <si>
    <t xml:space="preserve">   3.3 โครงการประชาสัมพันธ์กิจกรรมของ อบต.</t>
  </si>
  <si>
    <t xml:space="preserve">   3.4 โครงการพัฒนาศักยภาพบุคลากร อบต.ขนาบนาก</t>
  </si>
  <si>
    <t xml:space="preserve">   3.5 โครงการเลือกตั้งผู้บริหารท้องถิ่นและสมาชิกสภาท้องถิ่น</t>
  </si>
  <si>
    <t xml:space="preserve">   3.6 โครงการเสริมสร้างคุณธรรมจริยธรรมและพัฒนาคุณภาพชีวิตผู้บริหารฯ</t>
  </si>
  <si>
    <t xml:space="preserve">   3.7 โครงการส่งเสริมการคัดแยกขยะ</t>
  </si>
  <si>
    <t>1.ครุภัณฑ์สำนักงาน</t>
  </si>
  <si>
    <t xml:space="preserve">  1.1 เก้าอี้สำนักงาน</t>
  </si>
  <si>
    <t>2.ครุภัณฑ์โฆษณาและเผยแพร่</t>
  </si>
  <si>
    <t xml:space="preserve">  2.1 กล้องถ่ายภาพนิ่ง ระบบดิจิตอล</t>
  </si>
  <si>
    <t xml:space="preserve">  2.2 จอรับภาพ</t>
  </si>
  <si>
    <t xml:space="preserve">  1.1 ติดตั้งผ้าม่านพร้อมอุปกรณ์ห้องประชุมสภา</t>
  </si>
  <si>
    <t xml:space="preserve">  1.2 เครื่องคอมพิวเตอร์</t>
  </si>
  <si>
    <t>3.ครุภัณฑ์งานบ้านงานครัว</t>
  </si>
  <si>
    <t>5.ค่าบำรุงและรักษาปรับปรุงครุภัณฑ์</t>
  </si>
  <si>
    <t>4. ครุภัณฑ์คอมพิวเตอร์</t>
  </si>
  <si>
    <t xml:space="preserve">  1.1 เครื่องคอมพิวเตอร์โน๊ตบุ๊ค </t>
  </si>
  <si>
    <t>1.วัสดุสำนักงาน</t>
  </si>
  <si>
    <t>2.วัสดุไฟฟ้าและวิทยุ</t>
  </si>
  <si>
    <t>3.วัสดุงานบ้านงานครัว</t>
  </si>
  <si>
    <t>4.วัสดุยานพาหนะและขนส่ง</t>
  </si>
  <si>
    <t>5.วัสดุเชื้อเพลิงและหล่อลื่น</t>
  </si>
  <si>
    <t>6.วัสดุโฆษณาและเผยแพร่</t>
  </si>
  <si>
    <t xml:space="preserve">  1.3 เครื่องสำรองไฟ</t>
  </si>
  <si>
    <t xml:space="preserve">    2.2 ค่าธรรมเนียมและค่าลงทะเบียน</t>
  </si>
  <si>
    <t xml:space="preserve">    2.1 ค่าใช้จ่ายในการเดินทางไปราชการ</t>
  </si>
  <si>
    <t xml:space="preserve">    2.3โครงการประชาสัมพันธ์การเสียภาษี</t>
  </si>
  <si>
    <t>1.ค่าบริการไปรษณีย์</t>
  </si>
  <si>
    <t xml:space="preserve">    2.1 เครื่องคอมพิวเตอร์โน๊ตบุ๊ค</t>
  </si>
  <si>
    <t xml:space="preserve">    2.2 เครื่องคอมพิวเตอร์</t>
  </si>
  <si>
    <t xml:space="preserve">    2.3 เครื่องพิมพ์ชนิดเลเซอร์</t>
  </si>
  <si>
    <t xml:space="preserve">    2.4 เครื่องสำรองไฟ</t>
  </si>
  <si>
    <t>1. รายจ่ายที่เกี่ยวเนื่องกับการปฎิบัติราชการที่ไม่เข้าลักษณะรายจ่ายหมวดอื่น</t>
  </si>
  <si>
    <t xml:space="preserve">    1.1 โครงการเสริมสร้างศักยภาพชุมชนด้านการป้องกันและบรรเทาสาธารณภัย</t>
  </si>
  <si>
    <t>2. ค่าจ้างพนักงานจ้าง</t>
  </si>
  <si>
    <t>3. เงินเพิ่มต่างๆ ของพนักงานจ้าง</t>
  </si>
  <si>
    <t xml:space="preserve">    1.2 โครงการรณรงค์ป้องกันและลดอุบัติเหตุทางถนนในช่วงเทศกาลสำคัญ</t>
  </si>
  <si>
    <t>4.เงินช่วยเหลือการศึกษาบุตร</t>
  </si>
  <si>
    <t xml:space="preserve">   2.2 ค่าธรรมเนียมและค่าลงทะเบียน</t>
  </si>
  <si>
    <t xml:space="preserve"> 1.2 โครงการทัศนะศึกษาแหล่งเรียนรู้นอกสถานที่</t>
  </si>
  <si>
    <t xml:space="preserve"> 1.3 โครงการสนับสนุนค่าใช้จ่ายการบริหารสถานศึกษา</t>
  </si>
  <si>
    <t>2.ค่าจัดการเรียนการสอนของศพด.</t>
  </si>
  <si>
    <t xml:space="preserve">  1.1 ตู้กระจกบานเลื่อน</t>
  </si>
  <si>
    <t>2.ครุภัณฑ์การศึกษา</t>
  </si>
  <si>
    <t xml:space="preserve">  1.2โต๊ะทำงานหน้าเหล็ก</t>
  </si>
  <si>
    <t xml:space="preserve">    1.2 ค่าธรรมเนียมและค่าลงทะเบียน</t>
  </si>
  <si>
    <t>1.ค่าครุภัณฑ์สำนักงาน</t>
  </si>
  <si>
    <t xml:space="preserve">  1.1ตู้เก็บเอกสารเหล็ก แบบสองบาน</t>
  </si>
  <si>
    <t xml:space="preserve">  2.1เครื่องคอมพิวเตอร์โน๊ตบุ๊ค</t>
  </si>
  <si>
    <t xml:space="preserve">    1.1 ค่าใช้จ่ายในการเดินทางไปราชการ</t>
  </si>
  <si>
    <t>งานสวัสดิการสังคมและสังคมสงเคราะห์</t>
  </si>
  <si>
    <t>งบดำเนินงาน</t>
  </si>
  <si>
    <t xml:space="preserve">  1.1 โครงการป้องกันและแก้ไขปัญหาความรุนแรง</t>
  </si>
  <si>
    <t xml:space="preserve">  1.3 โครงการส่งเสริมอาชีพคนพิการ</t>
  </si>
  <si>
    <t xml:space="preserve">  1.4 โครงการส่งเสริมอาชีพผู้สูงอายุ</t>
  </si>
  <si>
    <t xml:space="preserve">  1.2 โครงการพัฒนาศักยภาพผู้สูงอายุ พิการ ด้อยโอกาส ภายในตำบล</t>
  </si>
  <si>
    <t xml:space="preserve">  1.4 โครงการแสดงออกทางศิลปะและวัฒนธรรมในผู้สูงอายุ</t>
  </si>
  <si>
    <t>รวมงานสวัสดิการสังคมและสังคมสงเคราะห์</t>
  </si>
  <si>
    <t>4. เงินเพิ่มต่างๆ ของพนักงานจ้าง</t>
  </si>
  <si>
    <t>2. วัสดุก่อสร้าง</t>
  </si>
  <si>
    <t>3.วัสดุเชื้อเพลิงและหล่อลื่น</t>
  </si>
  <si>
    <t xml:space="preserve">  1.2 ตู้กระจกบานเลื่อน</t>
  </si>
  <si>
    <t>2.ครุภัณฑ์การเกษตร</t>
  </si>
  <si>
    <t>3.ครุภัณฑ์สำรวจ</t>
  </si>
  <si>
    <t xml:space="preserve">  2.1 เครื่องสูบน้ำแบบจมน้ำขนาด 2 แรงม้า</t>
  </si>
  <si>
    <t xml:space="preserve">  3.1 เครื่องมือสำหรับวัดระยะ</t>
  </si>
  <si>
    <t>1. ค่าก่อสร้างสาธารณูปโภค</t>
  </si>
  <si>
    <t>2.1 โครงการก่อสร้างถนน คสล.สายดอนโพรง ม.6 ปากแพรก ม.3</t>
  </si>
  <si>
    <t>2.3 โครงการก่อสร้างถนน คสล.จากแยกบ้านหัวดอน-สะพานบ้านดอนชายโข้ ม.10</t>
  </si>
  <si>
    <t>2.2 โครงการก่อสร้างถนน คสล.สายบ้านนางเทียบ-ตลาดบางตะลุมพอ ม.6</t>
  </si>
  <si>
    <t xml:space="preserve">  1.3 โครงการยกระดับมาตรฐานสินค้าป่าจาก</t>
  </si>
  <si>
    <t xml:space="preserve">  1.1 โครงการส่งเสริมอาชีพให้แก่ประชาชน</t>
  </si>
  <si>
    <t xml:space="preserve">  1.2 โครงการจัดทำแผนพัฒนา อบต.</t>
  </si>
  <si>
    <t xml:space="preserve">  1.5 โครงการอบรมให้ความรู้กฎหมายเบื้องต้น</t>
  </si>
  <si>
    <t xml:space="preserve">  1.4 โครงการส่งเสริมกลุ่มสตรี</t>
  </si>
  <si>
    <t xml:space="preserve">  1.3โครงการจัดส่งนักกีฬา เด็ก เยาวชน และประชาชน เข้าร่วมแข่งขัน</t>
  </si>
  <si>
    <t xml:space="preserve">  1.2 โครงการแข่งขันกีฬา-กรีฑาภายในตำบล</t>
  </si>
  <si>
    <t xml:space="preserve">  1.1 โครงการแข่งขันกีฬา-กรีฑาของโรงเรียนในตำบลและระหว่างตำบล</t>
  </si>
  <si>
    <t xml:space="preserve">  1.6 โครงการบำบัดฟื้นฟูผู้ติดยาและฝึกอาชีพแก่ผู้ผ่านการบำบัดฟื้นฟู</t>
  </si>
  <si>
    <t xml:space="preserve">  1.2 โครงการอนุรักษ์ประเพณีวัฒนธรรมของท้องถิ่น</t>
  </si>
  <si>
    <t xml:space="preserve">  1.1 โครงการสืบสานภูมิปัญญาท้องถิ่น</t>
  </si>
  <si>
    <t xml:space="preserve">  1.3โครงการแข่งเรือเพียว</t>
  </si>
  <si>
    <t xml:space="preserve">  1.5 โครงการจัดงานประเพณีเข้าพรรษา</t>
  </si>
  <si>
    <t xml:space="preserve">  1.7 ค่าใช้จ่ายเกี่ยวกับการจัดงานต่างๆ ของทางราชการ</t>
  </si>
  <si>
    <t xml:space="preserve">  1.4 โครงการจัดงานวันกตัญญูและรดน้ำผู้สูงอายุ</t>
  </si>
  <si>
    <t xml:space="preserve">  1.6 โครงการประเพณีชักพระ</t>
  </si>
  <si>
    <t>งานวิชาการวางแผนและส่งเสริมการท่องเที่ยว</t>
  </si>
  <si>
    <t xml:space="preserve">   1.1 อุดหนุนโครงการกิจกรรมแห่หมรับ</t>
  </si>
  <si>
    <t xml:space="preserve">   1.2 อุดหนุนโครงการจัดงานประเพณีมาฆบูชา</t>
  </si>
  <si>
    <t xml:space="preserve">  1.1โครงการปั่นจักรยาย พาแลนา มาดูจาก</t>
  </si>
  <si>
    <t>งานส่งเสริมการเกษตร</t>
  </si>
  <si>
    <t xml:space="preserve"> 1.1 โครงการส่งเสริมปรับปรุงพื้นที่นาและประสิทธิภาพการผลิตฯ</t>
  </si>
  <si>
    <t xml:space="preserve"> 1.2 โครงการปลูกต้นไม้เฉลิมพระเกียรติ</t>
  </si>
  <si>
    <t>4.เบี้ยยังชีพผู้สูงอายุ</t>
  </si>
  <si>
    <t>5.เบี้ยยังชพคนพิการ</t>
  </si>
  <si>
    <t>6.รายจ่ายตามข้อผูกพัน</t>
  </si>
  <si>
    <t>รวมงานวิชาการวางแผนและส่งเสริมการท่องเที่ยว</t>
  </si>
  <si>
    <t xml:space="preserve">   2.4 โครงการปรับปรุงแผนที่ภาษีและทะเบียนทรัพย์สิน</t>
  </si>
  <si>
    <t xml:space="preserve">    1.1 ตู้เหล็ก 4 ลิ้นชัก</t>
  </si>
  <si>
    <t xml:space="preserve">  1.1 โครงการวันเด็กแห่งชาติ</t>
  </si>
  <si>
    <t xml:space="preserve">   1.1 โรงเรียนวัดขนาบนาก</t>
  </si>
  <si>
    <t xml:space="preserve">   1.2 โรงเรียนวัดโคกมะม่วง</t>
  </si>
  <si>
    <t xml:space="preserve">   1.3 โรงเรียนบ้านนำทรัพย์</t>
  </si>
  <si>
    <t xml:space="preserve">   1.4 โรงเรียนบ้านบางตะลุมพอ</t>
  </si>
  <si>
    <t xml:space="preserve">  1.2โครงการล่องเรือ ชิมหอย หรอยน้ำตาลจาก</t>
  </si>
  <si>
    <t xml:space="preserve">  6.3 เงินสมทบกองทุน</t>
  </si>
  <si>
    <t xml:space="preserve">  6.2 เงินสมทบเศรษฐกิจชุมชน</t>
  </si>
  <si>
    <t xml:space="preserve">  6.1 เงินสมทบกองทุนระบบหลักประกันสุขภาพ</t>
  </si>
  <si>
    <t xml:space="preserve">                  </t>
  </si>
  <si>
    <t xml:space="preserve">            1.1  เงินอุดหนุนทั่วไป</t>
  </si>
  <si>
    <t xml:space="preserve">           4.2  รายได้เบ็ดเตล็ดอื่น ๆ</t>
  </si>
  <si>
    <t xml:space="preserve">   (นางรัชฎาภรณ์  จันแก้ว)                 (นางเสนอ  ตรีจุ้ย)                          (นายณัฏภัทร  อ่อนศรีทอง)    </t>
  </si>
  <si>
    <t xml:space="preserve">                           ผู้อำนวยการกองคลัง            ปลัดองค์การบริหารส่วนตำบล       นายกองค์การบริหารส่วนตำบลขนาบนาก</t>
  </si>
  <si>
    <t xml:space="preserve">    1.3.1 ค่าใช้จ่ายในการพัฒนาครูผู้ดูแลเด็ก</t>
  </si>
  <si>
    <t xml:space="preserve">    1.3.2 อาหารกลางวันเด็ก ศพด.</t>
  </si>
  <si>
    <t xml:space="preserve">                             ผู้อำนวยการกองคลัง            ปลัดองค์การบริหารส่วนตำบล       นายกองค์การบริหารส่วนตำบลขนาบนาก</t>
  </si>
  <si>
    <t xml:space="preserve">                       รวมเงินรายรับและเงินอุดหนุนทั่วไประบุวัตถุประสงค์ทั้งสิ้น</t>
  </si>
  <si>
    <t>ตั้งแต่วันที่ 1  ตุลาคม 2559 - 31 ธันวาคม 2559</t>
  </si>
  <si>
    <t xml:space="preserve">            1.6  ค่าธรรมเนียมเกี่ยวกับน้ำบาดาล</t>
  </si>
  <si>
    <t xml:space="preserve">           5.1  ค่าขายทอดตลาดทรัพย์สิน</t>
  </si>
  <si>
    <t xml:space="preserve">           1.1  เงินอุดหนุนทั่วไป</t>
  </si>
  <si>
    <t xml:space="preserve">           2.1  ดอกเบี้ยเงินฝากธนาคาร</t>
  </si>
  <si>
    <t xml:space="preserve">      10.  ภาษีมูลค่าเพิ่ม  1  ใน  9</t>
  </si>
  <si>
    <t xml:space="preserve">      11.  ค่าภาคหลวงแร่</t>
  </si>
  <si>
    <t xml:space="preserve">      12.  ค่าภาคหลวงปิโตรเลียม</t>
  </si>
  <si>
    <t xml:space="preserve">      13.  ค่าอากรประทานบัตรและอาชญาบัตรประมง</t>
  </si>
  <si>
    <t xml:space="preserve">      14.  ภาษีจัดสรรอื่นๆ</t>
  </si>
  <si>
    <t>ตั้งแต่วันที่ 1 ตุลาคม 2559 - 31 มีนาคม 2560</t>
  </si>
  <si>
    <t>1.วัสดุการเกษตร</t>
  </si>
  <si>
    <t>รวมงานส่งเสริมการเกษตร</t>
  </si>
  <si>
    <t>รวมงานส่งเสริมการเษตร</t>
  </si>
  <si>
    <t>2.เงินเพิ่มต่างๆของพนักงาน</t>
  </si>
  <si>
    <t>3.ค่าจ้างพนักงานจ้าง</t>
  </si>
  <si>
    <t>ตั้งแต่วันที่ 1 ตุลาคม 2559 - 31 มิถุนายน  2560</t>
  </si>
  <si>
    <t>ตั้งแต่วันที่ 1 ตุลาคม 2559 - 30 กันยายน  2560</t>
  </si>
  <si>
    <t>1/60  -26000</t>
  </si>
  <si>
    <t>1/60 +26000</t>
  </si>
  <si>
    <t>ตั้งใหม่</t>
  </si>
  <si>
    <t>1/60 -50000</t>
  </si>
  <si>
    <t>1/60 +50000</t>
  </si>
  <si>
    <t>1/60-176600</t>
  </si>
  <si>
    <t>1/60+176600</t>
  </si>
  <si>
    <t>1/2560-50000</t>
  </si>
  <si>
    <t>1/60 -100000</t>
  </si>
  <si>
    <t>1/60 +100000</t>
  </si>
  <si>
    <t>1/60  -19400</t>
  </si>
  <si>
    <t>1/60 +19400</t>
  </si>
  <si>
    <t>1/60  +20000</t>
  </si>
  <si>
    <t>1/60 +15000</t>
  </si>
  <si>
    <t>1/60  +14000</t>
  </si>
  <si>
    <t>1/60 -20000</t>
  </si>
  <si>
    <t>1/60-15000</t>
  </si>
  <si>
    <t>1/60-14000</t>
  </si>
  <si>
    <t>2/60  +100000</t>
  </si>
  <si>
    <t>2/60  +15000</t>
  </si>
  <si>
    <t>2/60 -115000</t>
  </si>
  <si>
    <t>3/60 +10000 ตั้งใหม่</t>
  </si>
  <si>
    <t>3/60 -10000</t>
  </si>
  <si>
    <t>4/60  +25000 ตั้งใหม่</t>
  </si>
  <si>
    <t>4/60 -25000</t>
  </si>
  <si>
    <t>5/60+40000</t>
  </si>
  <si>
    <t>5/60 -40000</t>
  </si>
  <si>
    <t>5/60 +8000</t>
  </si>
  <si>
    <t>5/60-8000</t>
  </si>
  <si>
    <t>5/60 +70000</t>
  </si>
  <si>
    <t>5/60 -15000</t>
  </si>
  <si>
    <t>5/60 -5000</t>
  </si>
  <si>
    <t>5/60 -35000</t>
  </si>
  <si>
    <t>5/60-15000</t>
  </si>
  <si>
    <t>5/60 +8600</t>
  </si>
  <si>
    <t>5-60 +6000</t>
  </si>
  <si>
    <t>5/60 -14600</t>
  </si>
  <si>
    <t>2/60 +100000</t>
  </si>
  <si>
    <t>2/60 -100000</t>
  </si>
  <si>
    <t>2/60+100000</t>
  </si>
  <si>
    <t>2/2560-100000</t>
  </si>
  <si>
    <t>6/60     +20000</t>
  </si>
  <si>
    <t>6/60 -20000</t>
  </si>
  <si>
    <t>6/60   -30000</t>
  </si>
  <si>
    <t>7/60 +7000</t>
  </si>
  <si>
    <t>7/60 -7000</t>
  </si>
  <si>
    <t>8/60 +5000</t>
  </si>
  <si>
    <t>8/60  -5000</t>
  </si>
  <si>
    <t>9/60 +10000</t>
  </si>
  <si>
    <t>9/60 -10000</t>
  </si>
  <si>
    <t>10/60 +15000</t>
  </si>
  <si>
    <t>10/60  +5000</t>
  </si>
  <si>
    <t>10/60   -20000</t>
  </si>
  <si>
    <t>11/60 +2000</t>
  </si>
  <si>
    <t>11/60 -2000</t>
  </si>
  <si>
    <t>6/60 +30000</t>
  </si>
  <si>
    <t xml:space="preserve">  2.1 กล้องถ่ายภาพนิ่ง ระบบดิจิตอล </t>
  </si>
  <si>
    <t xml:space="preserve">           1.2  เงินอุดหนุนเฉพาะกิจ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</si>
</sst>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(* #,##0.00_);_(* \(#,##0.00\);_(* &quot;-&quot;??_);_(@_)"/>
    <numFmt numFmtId="188" formatCode="_-* #,##0.0_-;\-* #,##0.0_-;_-* &quot;-&quot;?_-;_-@_-"/>
    <numFmt numFmtId="189" formatCode="_-* #,##0.00_-;\-* #,##0.00_-;_-* &quot;-&quot;_-;_-@_-"/>
  </numFmts>
  <fonts count="16">
    <font>
      <sz val="10"/>
      <name val="Arial"/>
    </font>
    <font>
      <b/>
      <sz val="14"/>
      <name val="Angsana New"/>
      <family val="1"/>
    </font>
    <font>
      <sz val="14"/>
      <name val="Angsana New"/>
      <family val="1"/>
    </font>
    <font>
      <sz val="10"/>
      <name val="Arial"/>
      <family val="2"/>
    </font>
    <font>
      <sz val="14"/>
      <color theme="1"/>
      <name val="Angsana New"/>
      <family val="1"/>
    </font>
    <font>
      <b/>
      <sz val="14"/>
      <color rgb="FFFF0000"/>
      <name val="Angsana New"/>
      <family val="1"/>
    </font>
    <font>
      <sz val="14"/>
      <color rgb="FFFF0000"/>
      <name val="Angsana New"/>
      <family val="1"/>
    </font>
    <font>
      <b/>
      <sz val="14"/>
      <color theme="3"/>
      <name val="Angsana New"/>
      <family val="1"/>
    </font>
    <font>
      <sz val="14"/>
      <color theme="3"/>
      <name val="Angsana New"/>
      <family val="1"/>
    </font>
    <font>
      <b/>
      <sz val="14"/>
      <color theme="1"/>
      <name val="Angsana New"/>
      <family val="1"/>
    </font>
    <font>
      <b/>
      <sz val="14"/>
      <color rgb="FF002060"/>
      <name val="Angsana New"/>
      <family val="1"/>
    </font>
    <font>
      <sz val="14"/>
      <color rgb="FF002060"/>
      <name val="Angsana New"/>
      <family val="1"/>
    </font>
    <font>
      <sz val="14"/>
      <color rgb="FF990000"/>
      <name val="Angsana New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87" fontId="3" fillId="0" borderId="0" applyFont="0" applyFill="0" applyBorder="0" applyAlignment="0" applyProtection="0"/>
    <xf numFmtId="0" fontId="3" fillId="0" borderId="0"/>
  </cellStyleXfs>
  <cellXfs count="640">
    <xf numFmtId="0" fontId="0" fillId="0" borderId="0" xfId="0"/>
    <xf numFmtId="0" fontId="2" fillId="0" borderId="0" xfId="0" applyFont="1"/>
    <xf numFmtId="0" fontId="1" fillId="0" borderId="6" xfId="0" applyFont="1" applyBorder="1"/>
    <xf numFmtId="0" fontId="2" fillId="0" borderId="6" xfId="0" applyFont="1" applyBorder="1"/>
    <xf numFmtId="0" fontId="2" fillId="0" borderId="7" xfId="0" applyFont="1" applyBorder="1"/>
    <xf numFmtId="3" fontId="2" fillId="0" borderId="0" xfId="0" applyNumberFormat="1" applyFont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Border="1"/>
    <xf numFmtId="0" fontId="1" fillId="0" borderId="11" xfId="0" applyFont="1" applyBorder="1" applyAlignment="1">
      <alignment horizontal="center"/>
    </xf>
    <xf numFmtId="0" fontId="2" fillId="0" borderId="0" xfId="0" applyFont="1" applyBorder="1"/>
    <xf numFmtId="0" fontId="1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2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/>
    <xf numFmtId="0" fontId="1" fillId="0" borderId="10" xfId="0" applyFont="1" applyBorder="1"/>
    <xf numFmtId="0" fontId="2" fillId="0" borderId="10" xfId="0" applyFont="1" applyBorder="1"/>
    <xf numFmtId="0" fontId="5" fillId="0" borderId="7" xfId="0" applyFont="1" applyBorder="1" applyAlignment="1">
      <alignment horizontal="center"/>
    </xf>
    <xf numFmtId="188" fontId="2" fillId="0" borderId="0" xfId="0" applyNumberFormat="1" applyFont="1"/>
    <xf numFmtId="0" fontId="5" fillId="0" borderId="7" xfId="0" applyFont="1" applyBorder="1"/>
    <xf numFmtId="0" fontId="1" fillId="0" borderId="0" xfId="0" applyFont="1"/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13" xfId="0" applyFont="1" applyFill="1" applyBorder="1" applyAlignment="1">
      <alignment horizontal="left" vertical="center"/>
    </xf>
    <xf numFmtId="0" fontId="1" fillId="0" borderId="0" xfId="0" applyFont="1" applyBorder="1"/>
    <xf numFmtId="0" fontId="1" fillId="0" borderId="10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6" fillId="0" borderId="8" xfId="0" applyFont="1" applyBorder="1"/>
    <xf numFmtId="0" fontId="6" fillId="0" borderId="0" xfId="0" applyFont="1"/>
    <xf numFmtId="0" fontId="8" fillId="0" borderId="0" xfId="0" applyFont="1"/>
    <xf numFmtId="0" fontId="1" fillId="0" borderId="8" xfId="0" applyFont="1" applyBorder="1"/>
    <xf numFmtId="0" fontId="8" fillId="0" borderId="7" xfId="0" applyFont="1" applyBorder="1"/>
    <xf numFmtId="0" fontId="1" fillId="3" borderId="7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6" fillId="0" borderId="7" xfId="0" applyFont="1" applyBorder="1"/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2" fillId="0" borderId="24" xfId="0" applyFont="1" applyBorder="1"/>
    <xf numFmtId="0" fontId="6" fillId="0" borderId="0" xfId="0" applyFont="1" applyBorder="1"/>
    <xf numFmtId="0" fontId="2" fillId="0" borderId="16" xfId="0" applyFont="1" applyBorder="1"/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7" xfId="0" applyFont="1" applyBorder="1"/>
    <xf numFmtId="0" fontId="8" fillId="0" borderId="0" xfId="0" applyFont="1" applyBorder="1"/>
    <xf numFmtId="0" fontId="6" fillId="0" borderId="10" xfId="0" applyFont="1" applyBorder="1"/>
    <xf numFmtId="0" fontId="7" fillId="0" borderId="10" xfId="0" applyFont="1" applyBorder="1"/>
    <xf numFmtId="0" fontId="2" fillId="0" borderId="27" xfId="0" applyFont="1" applyBorder="1"/>
    <xf numFmtId="0" fontId="5" fillId="0" borderId="17" xfId="0" applyFont="1" applyBorder="1" applyAlignment="1">
      <alignment horizontal="center"/>
    </xf>
    <xf numFmtId="0" fontId="6" fillId="0" borderId="17" xfId="0" applyFont="1" applyBorder="1"/>
    <xf numFmtId="0" fontId="2" fillId="0" borderId="28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3" xfId="0" applyFont="1" applyBorder="1"/>
    <xf numFmtId="0" fontId="7" fillId="0" borderId="0" xfId="0" applyFont="1" applyBorder="1" applyAlignment="1">
      <alignment horizontal="center"/>
    </xf>
    <xf numFmtId="0" fontId="2" fillId="0" borderId="11" xfId="0" applyFont="1" applyBorder="1"/>
    <xf numFmtId="0" fontId="1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89" fontId="2" fillId="0" borderId="6" xfId="0" applyNumberFormat="1" applyFont="1" applyBorder="1" applyAlignment="1">
      <alignment horizontal="center"/>
    </xf>
    <xf numFmtId="189" fontId="2" fillId="0" borderId="7" xfId="1" applyNumberFormat="1" applyFont="1" applyBorder="1" applyAlignment="1">
      <alignment horizontal="center"/>
    </xf>
    <xf numFmtId="189" fontId="2" fillId="0" borderId="8" xfId="0" applyNumberFormat="1" applyFont="1" applyBorder="1" applyAlignment="1">
      <alignment horizontal="center"/>
    </xf>
    <xf numFmtId="189" fontId="1" fillId="0" borderId="12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 horizontal="center"/>
    </xf>
    <xf numFmtId="189" fontId="2" fillId="0" borderId="7" xfId="0" applyNumberFormat="1" applyFont="1" applyBorder="1" applyAlignment="1">
      <alignment horizontal="center"/>
    </xf>
    <xf numFmtId="189" fontId="2" fillId="3" borderId="8" xfId="0" applyNumberFormat="1" applyFont="1" applyFill="1" applyBorder="1" applyAlignment="1">
      <alignment horizontal="center"/>
    </xf>
    <xf numFmtId="189" fontId="1" fillId="0" borderId="12" xfId="0" applyNumberFormat="1" applyFont="1" applyBorder="1" applyAlignment="1"/>
    <xf numFmtId="189" fontId="2" fillId="0" borderId="7" xfId="0" applyNumberFormat="1" applyFont="1" applyBorder="1" applyAlignment="1">
      <alignment horizontal="right"/>
    </xf>
    <xf numFmtId="189" fontId="2" fillId="0" borderId="8" xfId="0" applyNumberFormat="1" applyFont="1" applyBorder="1" applyAlignment="1">
      <alignment horizontal="right"/>
    </xf>
    <xf numFmtId="189" fontId="1" fillId="0" borderId="12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center"/>
    </xf>
    <xf numFmtId="189" fontId="2" fillId="0" borderId="13" xfId="0" applyNumberFormat="1" applyFont="1" applyBorder="1" applyAlignment="1">
      <alignment horizontal="center"/>
    </xf>
    <xf numFmtId="189" fontId="2" fillId="0" borderId="9" xfId="0" applyNumberFormat="1" applyFont="1" applyBorder="1" applyAlignment="1">
      <alignment horizontal="center"/>
    </xf>
    <xf numFmtId="189" fontId="2" fillId="0" borderId="27" xfId="0" applyNumberFormat="1" applyFont="1" applyBorder="1" applyAlignment="1">
      <alignment horizontal="center"/>
    </xf>
    <xf numFmtId="189" fontId="2" fillId="0" borderId="23" xfId="0" applyNumberFormat="1" applyFont="1" applyBorder="1" applyAlignment="1">
      <alignment horizontal="center"/>
    </xf>
    <xf numFmtId="189" fontId="1" fillId="0" borderId="9" xfId="0" applyNumberFormat="1" applyFont="1" applyBorder="1" applyAlignment="1">
      <alignment horizontal="center"/>
    </xf>
    <xf numFmtId="189" fontId="4" fillId="0" borderId="8" xfId="0" applyNumberFormat="1" applyFont="1" applyBorder="1" applyAlignment="1">
      <alignment horizontal="center"/>
    </xf>
    <xf numFmtId="189" fontId="1" fillId="0" borderId="14" xfId="0" applyNumberFormat="1" applyFont="1" applyBorder="1"/>
    <xf numFmtId="189" fontId="1" fillId="0" borderId="12" xfId="0" applyNumberFormat="1" applyFont="1" applyBorder="1"/>
    <xf numFmtId="189" fontId="1" fillId="0" borderId="10" xfId="0" applyNumberFormat="1" applyFont="1" applyBorder="1" applyAlignment="1">
      <alignment horizont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7" xfId="0" quotePrefix="1" applyNumberFormat="1" applyFont="1" applyBorder="1" applyAlignment="1">
      <alignment horizontal="center"/>
    </xf>
    <xf numFmtId="189" fontId="1" fillId="0" borderId="12" xfId="1" applyNumberFormat="1" applyFont="1" applyBorder="1" applyAlignment="1"/>
    <xf numFmtId="189" fontId="2" fillId="0" borderId="10" xfId="0" applyNumberFormat="1" applyFont="1" applyBorder="1" applyAlignment="1">
      <alignment horizontal="right"/>
    </xf>
    <xf numFmtId="189" fontId="5" fillId="0" borderId="15" xfId="0" applyNumberFormat="1" applyFont="1" applyBorder="1" applyAlignment="1">
      <alignment horizontal="center"/>
    </xf>
    <xf numFmtId="189" fontId="5" fillId="0" borderId="15" xfId="0" applyNumberFormat="1" applyFont="1" applyBorder="1"/>
    <xf numFmtId="189" fontId="2" fillId="0" borderId="0" xfId="0" applyNumberFormat="1" applyFont="1" applyBorder="1" applyAlignment="1">
      <alignment horizontal="center"/>
    </xf>
    <xf numFmtId="189" fontId="2" fillId="0" borderId="8" xfId="0" quotePrefix="1" applyNumberFormat="1" applyFont="1" applyBorder="1" applyAlignment="1">
      <alignment horizontal="right"/>
    </xf>
    <xf numFmtId="189" fontId="2" fillId="0" borderId="10" xfId="0" quotePrefix="1" applyNumberFormat="1" applyFont="1" applyBorder="1" applyAlignment="1">
      <alignment horizontal="right"/>
    </xf>
    <xf numFmtId="189" fontId="2" fillId="0" borderId="7" xfId="0" quotePrefix="1" applyNumberFormat="1" applyFont="1" applyBorder="1" applyAlignment="1">
      <alignment horizontal="right"/>
    </xf>
    <xf numFmtId="189" fontId="2" fillId="3" borderId="7" xfId="0" applyNumberFormat="1" applyFont="1" applyFill="1" applyBorder="1" applyAlignment="1">
      <alignment horizontal="right" vertical="center"/>
    </xf>
    <xf numFmtId="189" fontId="1" fillId="0" borderId="7" xfId="0" applyNumberFormat="1" applyFont="1" applyBorder="1" applyAlignment="1">
      <alignment horizontal="right"/>
    </xf>
    <xf numFmtId="189" fontId="2" fillId="0" borderId="10" xfId="0" applyNumberFormat="1" applyFont="1" applyBorder="1" applyAlignment="1"/>
    <xf numFmtId="189" fontId="2" fillId="0" borderId="7" xfId="0" applyNumberFormat="1" applyFont="1" applyBorder="1"/>
    <xf numFmtId="189" fontId="1" fillId="0" borderId="10" xfId="0" applyNumberFormat="1" applyFont="1" applyBorder="1" applyAlignment="1">
      <alignment horizontal="right"/>
    </xf>
    <xf numFmtId="189" fontId="2" fillId="0" borderId="13" xfId="0" applyNumberFormat="1" applyFont="1" applyBorder="1" applyAlignment="1">
      <alignment horizontal="right"/>
    </xf>
    <xf numFmtId="189" fontId="7" fillId="0" borderId="15" xfId="0" applyNumberFormat="1" applyFont="1" applyBorder="1"/>
    <xf numFmtId="189" fontId="1" fillId="3" borderId="10" xfId="0" applyNumberFormat="1" applyFont="1" applyFill="1" applyBorder="1" applyAlignment="1">
      <alignment horizontal="center"/>
    </xf>
    <xf numFmtId="189" fontId="5" fillId="0" borderId="12" xfId="0" applyNumberFormat="1" applyFont="1" applyBorder="1" applyAlignment="1">
      <alignment horizontal="center"/>
    </xf>
    <xf numFmtId="189" fontId="2" fillId="0" borderId="0" xfId="0" applyNumberFormat="1" applyFont="1" applyBorder="1" applyAlignment="1">
      <alignment horizontal="right"/>
    </xf>
    <xf numFmtId="189" fontId="1" fillId="3" borderId="12" xfId="0" applyNumberFormat="1" applyFont="1" applyFill="1" applyBorder="1" applyAlignment="1">
      <alignment horizontal="right" vertical="center"/>
    </xf>
    <xf numFmtId="189" fontId="2" fillId="0" borderId="10" xfId="0" applyNumberFormat="1" applyFont="1" applyBorder="1"/>
    <xf numFmtId="189" fontId="2" fillId="0" borderId="8" xfId="0" applyNumberFormat="1" applyFont="1" applyBorder="1"/>
    <xf numFmtId="189" fontId="2" fillId="0" borderId="17" xfId="0" applyNumberFormat="1" applyFont="1" applyBorder="1" applyAlignment="1">
      <alignment horizontal="right"/>
    </xf>
    <xf numFmtId="189" fontId="1" fillId="0" borderId="12" xfId="0" quotePrefix="1" applyNumberFormat="1" applyFont="1" applyBorder="1" applyAlignment="1">
      <alignment horizontal="right"/>
    </xf>
    <xf numFmtId="189" fontId="5" fillId="0" borderId="15" xfId="0" quotePrefix="1" applyNumberFormat="1" applyFont="1" applyBorder="1" applyAlignment="1">
      <alignment horizontal="right"/>
    </xf>
    <xf numFmtId="189" fontId="7" fillId="0" borderId="10" xfId="0" applyNumberFormat="1" applyFont="1" applyBorder="1" applyAlignment="1">
      <alignment horizontal="right"/>
    </xf>
    <xf numFmtId="189" fontId="7" fillId="0" borderId="13" xfId="0" applyNumberFormat="1" applyFont="1" applyBorder="1" applyAlignment="1">
      <alignment horizontal="right"/>
    </xf>
    <xf numFmtId="189" fontId="1" fillId="0" borderId="7" xfId="0" applyNumberFormat="1" applyFont="1" applyBorder="1" applyAlignment="1">
      <alignment horizontal="center"/>
    </xf>
    <xf numFmtId="189" fontId="1" fillId="0" borderId="13" xfId="1" applyNumberFormat="1" applyFont="1" applyBorder="1" applyAlignment="1">
      <alignment horizontal="center"/>
    </xf>
    <xf numFmtId="189" fontId="2" fillId="0" borderId="10" xfId="0" quotePrefix="1" applyNumberFormat="1" applyFont="1" applyBorder="1" applyAlignment="1">
      <alignment horizontal="center"/>
    </xf>
    <xf numFmtId="189" fontId="5" fillId="0" borderId="14" xfId="0" applyNumberFormat="1" applyFont="1" applyBorder="1"/>
    <xf numFmtId="189" fontId="1" fillId="0" borderId="0" xfId="0" applyNumberFormat="1" applyFont="1" applyBorder="1" applyAlignment="1">
      <alignment horizontal="right"/>
    </xf>
    <xf numFmtId="189" fontId="1" fillId="0" borderId="7" xfId="1" applyNumberFormat="1" applyFont="1" applyBorder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7" fillId="0" borderId="15" xfId="0" applyNumberFormat="1" applyFont="1" applyBorder="1" applyAlignment="1">
      <alignment horizontal="center"/>
    </xf>
    <xf numFmtId="189" fontId="7" fillId="0" borderId="0" xfId="0" applyNumberFormat="1" applyFont="1" applyBorder="1" applyAlignment="1">
      <alignment horizontal="center"/>
    </xf>
    <xf numFmtId="189" fontId="7" fillId="0" borderId="15" xfId="0" quotePrefix="1" applyNumberFormat="1" applyFont="1" applyBorder="1" applyAlignment="1">
      <alignment horizontal="right"/>
    </xf>
    <xf numFmtId="189" fontId="2" fillId="0" borderId="8" xfId="0" quotePrefix="1" applyNumberFormat="1" applyFont="1" applyBorder="1" applyAlignment="1">
      <alignment horizontal="center"/>
    </xf>
    <xf numFmtId="189" fontId="1" fillId="0" borderId="12" xfId="0" quotePrefix="1" applyNumberFormat="1" applyFont="1" applyBorder="1" applyAlignment="1">
      <alignment horizontal="center"/>
    </xf>
    <xf numFmtId="189" fontId="1" fillId="0" borderId="0" xfId="1" applyNumberFormat="1" applyFont="1" applyBorder="1" applyAlignment="1">
      <alignment horizontal="center"/>
    </xf>
    <xf numFmtId="189" fontId="2" fillId="0" borderId="0" xfId="0" quotePrefix="1" applyNumberFormat="1" applyFont="1" applyBorder="1" applyAlignment="1">
      <alignment horizontal="center"/>
    </xf>
    <xf numFmtId="189" fontId="2" fillId="0" borderId="0" xfId="0" applyNumberFormat="1" applyFont="1" applyAlignment="1">
      <alignment horizontal="center"/>
    </xf>
    <xf numFmtId="189" fontId="2" fillId="0" borderId="6" xfId="0" applyNumberFormat="1" applyFont="1" applyBorder="1"/>
    <xf numFmtId="189" fontId="2" fillId="0" borderId="13" xfId="0" applyNumberFormat="1" applyFont="1" applyBorder="1"/>
    <xf numFmtId="189" fontId="1" fillId="0" borderId="9" xfId="0" applyNumberFormat="1" applyFont="1" applyBorder="1" applyAlignment="1">
      <alignment horizontal="right"/>
    </xf>
    <xf numFmtId="189" fontId="4" fillId="0" borderId="7" xfId="0" applyNumberFormat="1" applyFont="1" applyBorder="1"/>
    <xf numFmtId="189" fontId="4" fillId="0" borderId="8" xfId="0" applyNumberFormat="1" applyFont="1" applyBorder="1" applyAlignment="1">
      <alignment horizontal="right"/>
    </xf>
    <xf numFmtId="189" fontId="1" fillId="0" borderId="0" xfId="0" applyNumberFormat="1" applyFont="1" applyBorder="1" applyAlignment="1"/>
    <xf numFmtId="189" fontId="1" fillId="0" borderId="6" xfId="0" applyNumberFormat="1" applyFont="1" applyBorder="1" applyAlignment="1">
      <alignment horizontal="center"/>
    </xf>
    <xf numFmtId="189" fontId="2" fillId="0" borderId="7" xfId="0" applyNumberFormat="1" applyFont="1" applyFill="1" applyBorder="1" applyAlignment="1">
      <alignment horizontal="right" vertical="center"/>
    </xf>
    <xf numFmtId="189" fontId="2" fillId="0" borderId="0" xfId="0" applyNumberFormat="1" applyFont="1" applyBorder="1"/>
    <xf numFmtId="189" fontId="2" fillId="3" borderId="13" xfId="0" applyNumberFormat="1" applyFont="1" applyFill="1" applyBorder="1" applyAlignment="1">
      <alignment horizontal="right" vertical="center"/>
    </xf>
    <xf numFmtId="189" fontId="1" fillId="0" borderId="10" xfId="0" applyNumberFormat="1" applyFont="1" applyBorder="1" applyAlignment="1"/>
    <xf numFmtId="189" fontId="2" fillId="0" borderId="13" xfId="0" applyNumberFormat="1" applyFont="1" applyBorder="1" applyAlignment="1"/>
    <xf numFmtId="189" fontId="1" fillId="0" borderId="10" xfId="0" applyNumberFormat="1" applyFont="1" applyBorder="1"/>
    <xf numFmtId="189" fontId="1" fillId="0" borderId="13" xfId="0" applyNumberFormat="1" applyFont="1" applyBorder="1"/>
    <xf numFmtId="189" fontId="2" fillId="0" borderId="16" xfId="0" applyNumberFormat="1" applyFont="1" applyBorder="1"/>
    <xf numFmtId="189" fontId="2" fillId="0" borderId="17" xfId="0" applyNumberFormat="1" applyFont="1" applyBorder="1"/>
    <xf numFmtId="189" fontId="2" fillId="0" borderId="16" xfId="0" applyNumberFormat="1" applyFont="1" applyBorder="1" applyAlignment="1">
      <alignment horizontal="right"/>
    </xf>
    <xf numFmtId="189" fontId="2" fillId="0" borderId="19" xfId="0" applyNumberFormat="1" applyFont="1" applyBorder="1" applyAlignment="1">
      <alignment horizontal="right"/>
    </xf>
    <xf numFmtId="189" fontId="2" fillId="0" borderId="20" xfId="0" quotePrefix="1" applyNumberFormat="1" applyFont="1" applyBorder="1" applyAlignment="1">
      <alignment horizontal="right"/>
    </xf>
    <xf numFmtId="189" fontId="1" fillId="0" borderId="29" xfId="0" quotePrefix="1" applyNumberFormat="1" applyFont="1" applyBorder="1" applyAlignment="1">
      <alignment horizontal="right"/>
    </xf>
    <xf numFmtId="189" fontId="5" fillId="0" borderId="21" xfId="0" quotePrefix="1" applyNumberFormat="1" applyFont="1" applyBorder="1" applyAlignment="1">
      <alignment horizontal="right"/>
    </xf>
    <xf numFmtId="189" fontId="1" fillId="0" borderId="7" xfId="0" applyNumberFormat="1" applyFont="1" applyBorder="1"/>
    <xf numFmtId="189" fontId="1" fillId="0" borderId="13" xfId="1" applyNumberFormat="1" applyFont="1" applyBorder="1"/>
    <xf numFmtId="189" fontId="2" fillId="0" borderId="22" xfId="0" applyNumberFormat="1" applyFont="1" applyBorder="1"/>
    <xf numFmtId="189" fontId="1" fillId="0" borderId="0" xfId="0" applyNumberFormat="1" applyFont="1" applyBorder="1"/>
    <xf numFmtId="189" fontId="2" fillId="0" borderId="23" xfId="0" applyNumberFormat="1" applyFont="1" applyBorder="1"/>
    <xf numFmtId="189" fontId="1" fillId="0" borderId="7" xfId="1" applyNumberFormat="1" applyFont="1" applyBorder="1"/>
    <xf numFmtId="189" fontId="2" fillId="0" borderId="13" xfId="0" quotePrefix="1" applyNumberFormat="1" applyFont="1" applyBorder="1" applyAlignment="1">
      <alignment horizontal="right"/>
    </xf>
    <xf numFmtId="189" fontId="2" fillId="0" borderId="10" xfId="1" applyNumberFormat="1" applyFont="1" applyBorder="1"/>
    <xf numFmtId="189" fontId="1" fillId="0" borderId="0" xfId="1" applyNumberFormat="1" applyFont="1" applyBorder="1"/>
    <xf numFmtId="189" fontId="2" fillId="0" borderId="0" xfId="1" applyNumberFormat="1" applyFont="1" applyBorder="1"/>
    <xf numFmtId="189" fontId="2" fillId="0" borderId="0" xfId="0" applyNumberFormat="1" applyFont="1"/>
    <xf numFmtId="189" fontId="2" fillId="0" borderId="1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189" fontId="5" fillId="0" borderId="0" xfId="0" applyNumberFormat="1" applyFont="1" applyBorder="1" applyAlignment="1">
      <alignment horizontal="center"/>
    </xf>
    <xf numFmtId="189" fontId="7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89" fontId="2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/>
    <xf numFmtId="0" fontId="2" fillId="0" borderId="17" xfId="0" applyFont="1" applyBorder="1" applyAlignment="1"/>
    <xf numFmtId="189" fontId="1" fillId="0" borderId="27" xfId="0" applyNumberFormat="1" applyFont="1" applyBorder="1" applyAlignment="1">
      <alignment horizontal="center"/>
    </xf>
    <xf numFmtId="189" fontId="1" fillId="0" borderId="32" xfId="0" applyNumberFormat="1" applyFont="1" applyBorder="1" applyAlignment="1">
      <alignment horizontal="center"/>
    </xf>
    <xf numFmtId="189" fontId="1" fillId="0" borderId="7" xfId="1" applyNumberFormat="1" applyFont="1" applyBorder="1" applyAlignment="1"/>
    <xf numFmtId="189" fontId="1" fillId="0" borderId="10" xfId="1" applyNumberFormat="1" applyFont="1" applyBorder="1" applyAlignment="1"/>
    <xf numFmtId="189" fontId="1" fillId="0" borderId="33" xfId="0" applyNumberFormat="1" applyFont="1" applyBorder="1" applyAlignment="1">
      <alignment horizontal="center"/>
    </xf>
    <xf numFmtId="189" fontId="2" fillId="0" borderId="7" xfId="1" applyNumberFormat="1" applyFont="1" applyBorder="1" applyAlignment="1"/>
    <xf numFmtId="189" fontId="2" fillId="0" borderId="17" xfId="1" applyNumberFormat="1" applyFont="1" applyBorder="1" applyAlignment="1"/>
    <xf numFmtId="189" fontId="1" fillId="0" borderId="15" xfId="0" applyNumberFormat="1" applyFont="1" applyBorder="1" applyAlignment="1">
      <alignment horizontal="right"/>
    </xf>
    <xf numFmtId="189" fontId="2" fillId="0" borderId="15" xfId="0" applyNumberFormat="1" applyFont="1" applyBorder="1"/>
    <xf numFmtId="189" fontId="1" fillId="0" borderId="17" xfId="0" applyNumberFormat="1" applyFont="1" applyBorder="1" applyAlignment="1">
      <alignment horizontal="right"/>
    </xf>
    <xf numFmtId="189" fontId="2" fillId="0" borderId="7" xfId="0" applyNumberFormat="1" applyFont="1" applyBorder="1" applyAlignment="1"/>
    <xf numFmtId="189" fontId="7" fillId="0" borderId="0" xfId="0" quotePrefix="1" applyNumberFormat="1" applyFont="1" applyBorder="1" applyAlignment="1">
      <alignment horizontal="center"/>
    </xf>
    <xf numFmtId="189" fontId="1" fillId="0" borderId="13" xfId="0" applyNumberFormat="1" applyFont="1" applyBorder="1" applyAlignment="1">
      <alignment horizontal="center"/>
    </xf>
    <xf numFmtId="189" fontId="1" fillId="0" borderId="12" xfId="1" applyNumberFormat="1" applyFont="1" applyBorder="1"/>
    <xf numFmtId="0" fontId="1" fillId="0" borderId="13" xfId="0" applyFont="1" applyFill="1" applyBorder="1" applyAlignment="1">
      <alignment horizontal="center" vertical="center"/>
    </xf>
    <xf numFmtId="189" fontId="1" fillId="0" borderId="18" xfId="0" applyNumberFormat="1" applyFont="1" applyFill="1" applyBorder="1" applyAlignment="1">
      <alignment horizontal="center" vertical="center"/>
    </xf>
    <xf numFmtId="189" fontId="1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/>
    <xf numFmtId="0" fontId="1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89" fontId="1" fillId="0" borderId="29" xfId="0" applyNumberFormat="1" applyFont="1" applyFill="1" applyBorder="1" applyAlignment="1">
      <alignment horizontal="center" vertical="center"/>
    </xf>
    <xf numFmtId="18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9" fontId="2" fillId="0" borderId="19" xfId="0" applyNumberFormat="1" applyFont="1" applyFill="1" applyBorder="1" applyAlignment="1">
      <alignment horizontal="center" vertical="center"/>
    </xf>
    <xf numFmtId="189" fontId="1" fillId="0" borderId="10" xfId="0" applyNumberFormat="1" applyFont="1" applyFill="1" applyBorder="1" applyAlignment="1">
      <alignment horizontal="center" vertical="center"/>
    </xf>
    <xf numFmtId="189" fontId="1" fillId="0" borderId="16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89" fontId="1" fillId="0" borderId="19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16" xfId="0" applyNumberFormat="1" applyFont="1" applyFill="1" applyBorder="1" applyAlignment="1">
      <alignment horizontal="center" vertical="center"/>
    </xf>
    <xf numFmtId="189" fontId="1" fillId="0" borderId="7" xfId="0" applyNumberFormat="1" applyFont="1" applyFill="1" applyBorder="1" applyAlignment="1">
      <alignment horizontal="center" vertical="center"/>
    </xf>
    <xf numFmtId="189" fontId="2" fillId="0" borderId="24" xfId="0" applyNumberFormat="1" applyFont="1" applyFill="1" applyBorder="1" applyAlignment="1">
      <alignment horizontal="center" vertical="center"/>
    </xf>
    <xf numFmtId="189" fontId="1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89" fontId="1" fillId="0" borderId="10" xfId="1" applyNumberFormat="1" applyFont="1" applyBorder="1"/>
    <xf numFmtId="189" fontId="1" fillId="0" borderId="10" xfId="1" applyNumberFormat="1" applyFont="1" applyBorder="1" applyAlignment="1">
      <alignment horizontal="center"/>
    </xf>
    <xf numFmtId="0" fontId="2" fillId="0" borderId="20" xfId="0" applyFont="1" applyBorder="1"/>
    <xf numFmtId="189" fontId="1" fillId="0" borderId="15" xfId="0" applyNumberFormat="1" applyFont="1" applyBorder="1" applyAlignment="1">
      <alignment horizontal="center"/>
    </xf>
    <xf numFmtId="189" fontId="2" fillId="0" borderId="36" xfId="0" applyNumberFormat="1" applyFont="1" applyBorder="1" applyAlignment="1">
      <alignment horizontal="center"/>
    </xf>
    <xf numFmtId="189" fontId="4" fillId="0" borderId="13" xfId="0" applyNumberFormat="1" applyFont="1" applyBorder="1" applyAlignment="1">
      <alignment horizontal="right"/>
    </xf>
    <xf numFmtId="43" fontId="5" fillId="0" borderId="12" xfId="0" applyNumberFormat="1" applyFont="1" applyBorder="1"/>
    <xf numFmtId="0" fontId="10" fillId="0" borderId="17" xfId="0" applyFont="1" applyBorder="1" applyAlignment="1">
      <alignment horizontal="center"/>
    </xf>
    <xf numFmtId="0" fontId="11" fillId="0" borderId="17" xfId="0" applyFont="1" applyBorder="1"/>
    <xf numFmtId="189" fontId="10" fillId="0" borderId="35" xfId="0" quotePrefix="1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7" xfId="0" applyFont="1" applyBorder="1"/>
    <xf numFmtId="189" fontId="10" fillId="0" borderId="15" xfId="0" applyNumberFormat="1" applyFont="1" applyBorder="1"/>
    <xf numFmtId="189" fontId="10" fillId="0" borderId="21" xfId="0" applyNumberFormat="1" applyFont="1" applyBorder="1" applyAlignment="1">
      <alignment horizontal="right"/>
    </xf>
    <xf numFmtId="189" fontId="10" fillId="0" borderId="15" xfId="0" applyNumberFormat="1" applyFont="1" applyBorder="1" applyAlignment="1">
      <alignment horizontal="center"/>
    </xf>
    <xf numFmtId="189" fontId="10" fillId="0" borderId="15" xfId="0" applyNumberFormat="1" applyFont="1" applyBorder="1" applyAlignment="1">
      <alignment horizontal="right"/>
    </xf>
    <xf numFmtId="189" fontId="4" fillId="0" borderId="10" xfId="0" applyNumberFormat="1" applyFont="1" applyBorder="1"/>
    <xf numFmtId="189" fontId="4" fillId="0" borderId="8" xfId="0" applyNumberFormat="1" applyFont="1" applyBorder="1"/>
    <xf numFmtId="189" fontId="4" fillId="0" borderId="7" xfId="0" applyNumberFormat="1" applyFont="1" applyBorder="1" applyAlignment="1">
      <alignment horizontal="right"/>
    </xf>
    <xf numFmtId="0" fontId="1" fillId="0" borderId="7" xfId="0" applyFont="1" applyFill="1" applyBorder="1" applyAlignment="1">
      <alignment horizontal="left" vertical="center"/>
    </xf>
    <xf numFmtId="189" fontId="1" fillId="0" borderId="8" xfId="0" applyNumberFormat="1" applyFont="1" applyFill="1" applyBorder="1" applyAlignment="1">
      <alignment horizontal="center" vertical="center"/>
    </xf>
    <xf numFmtId="0" fontId="2" fillId="0" borderId="33" xfId="0" applyFont="1" applyBorder="1"/>
    <xf numFmtId="0" fontId="2" fillId="0" borderId="22" xfId="0" applyFont="1" applyBorder="1"/>
    <xf numFmtId="0" fontId="6" fillId="0" borderId="28" xfId="0" applyFont="1" applyBorder="1"/>
    <xf numFmtId="0" fontId="8" fillId="0" borderId="28" xfId="0" applyFont="1" applyBorder="1"/>
    <xf numFmtId="0" fontId="1" fillId="0" borderId="27" xfId="0" applyFont="1" applyBorder="1"/>
    <xf numFmtId="0" fontId="6" fillId="0" borderId="22" xfId="0" applyFont="1" applyBorder="1"/>
    <xf numFmtId="0" fontId="2" fillId="0" borderId="23" xfId="0" applyFont="1" applyBorder="1"/>
    <xf numFmtId="0" fontId="1" fillId="0" borderId="34" xfId="0" applyFont="1" applyBorder="1"/>
    <xf numFmtId="189" fontId="1" fillId="0" borderId="19" xfId="0" quotePrefix="1" applyNumberFormat="1" applyFont="1" applyBorder="1" applyAlignment="1">
      <alignment horizontal="right"/>
    </xf>
    <xf numFmtId="189" fontId="2" fillId="0" borderId="19" xfId="0" applyNumberFormat="1" applyFont="1" applyBorder="1"/>
    <xf numFmtId="189" fontId="1" fillId="0" borderId="21" xfId="0" applyNumberFormat="1" applyFont="1" applyBorder="1" applyAlignment="1">
      <alignment horizontal="center"/>
    </xf>
    <xf numFmtId="189" fontId="5" fillId="0" borderId="21" xfId="0" applyNumberFormat="1" applyFont="1" applyBorder="1"/>
    <xf numFmtId="189" fontId="7" fillId="0" borderId="21" xfId="0" applyNumberFormat="1" applyFont="1" applyBorder="1" applyAlignment="1">
      <alignment horizontal="center"/>
    </xf>
    <xf numFmtId="189" fontId="2" fillId="0" borderId="18" xfId="0" applyNumberFormat="1" applyFont="1" applyBorder="1"/>
    <xf numFmtId="189" fontId="1" fillId="0" borderId="29" xfId="0" applyNumberFormat="1" applyFont="1" applyBorder="1"/>
    <xf numFmtId="189" fontId="2" fillId="0" borderId="20" xfId="0" applyNumberFormat="1" applyFont="1" applyBorder="1"/>
    <xf numFmtId="189" fontId="1" fillId="0" borderId="16" xfId="0" applyNumberFormat="1" applyFont="1" applyBorder="1"/>
    <xf numFmtId="189" fontId="2" fillId="0" borderId="16" xfId="1" applyNumberFormat="1" applyFont="1" applyBorder="1"/>
    <xf numFmtId="189" fontId="7" fillId="0" borderId="7" xfId="0" applyNumberFormat="1" applyFont="1" applyBorder="1" applyAlignment="1">
      <alignment horizontal="right"/>
    </xf>
    <xf numFmtId="0" fontId="10" fillId="0" borderId="19" xfId="0" applyFont="1" applyBorder="1" applyAlignment="1">
      <alignment horizontal="center"/>
    </xf>
    <xf numFmtId="0" fontId="2" fillId="0" borderId="19" xfId="0" applyFont="1" applyBorder="1"/>
    <xf numFmtId="0" fontId="1" fillId="0" borderId="19" xfId="0" applyFont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9" fillId="0" borderId="31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8" fillId="0" borderId="10" xfId="0" applyFont="1" applyBorder="1"/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189" fontId="5" fillId="0" borderId="4" xfId="0" applyNumberFormat="1" applyFont="1" applyBorder="1" applyAlignment="1">
      <alignment horizontal="center"/>
    </xf>
    <xf numFmtId="189" fontId="12" fillId="0" borderId="7" xfId="0" applyNumberFormat="1" applyFont="1" applyBorder="1" applyAlignment="1">
      <alignment horizontal="right"/>
    </xf>
    <xf numFmtId="189" fontId="12" fillId="0" borderId="7" xfId="0" applyNumberFormat="1" applyFont="1" applyBorder="1"/>
    <xf numFmtId="189" fontId="12" fillId="0" borderId="8" xfId="0" applyNumberFormat="1" applyFont="1" applyBorder="1" applyAlignment="1">
      <alignment horizontal="right"/>
    </xf>
    <xf numFmtId="189" fontId="2" fillId="0" borderId="10" xfId="1" applyNumberFormat="1" applyFont="1" applyBorder="1" applyAlignment="1">
      <alignment horizontal="center"/>
    </xf>
    <xf numFmtId="189" fontId="12" fillId="0" borderId="19" xfId="1" applyNumberFormat="1" applyFont="1" applyBorder="1"/>
    <xf numFmtId="189" fontId="12" fillId="0" borderId="19" xfId="0" applyNumberFormat="1" applyFont="1" applyBorder="1"/>
    <xf numFmtId="189" fontId="12" fillId="0" borderId="18" xfId="1" applyNumberFormat="1" applyFont="1" applyBorder="1"/>
    <xf numFmtId="189" fontId="2" fillId="0" borderId="27" xfId="0" applyNumberFormat="1" applyFont="1" applyBorder="1" applyAlignment="1">
      <alignment horizontal="right"/>
    </xf>
    <xf numFmtId="189" fontId="10" fillId="0" borderId="10" xfId="0" applyNumberFormat="1" applyFont="1" applyBorder="1"/>
    <xf numFmtId="43" fontId="5" fillId="0" borderId="12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189" fontId="10" fillId="0" borderId="0" xfId="0" quotePrefix="1" applyNumberFormat="1" applyFont="1" applyBorder="1" applyAlignment="1">
      <alignment horizontal="center"/>
    </xf>
    <xf numFmtId="189" fontId="6" fillId="0" borderId="8" xfId="0" applyNumberFormat="1" applyFont="1" applyBorder="1" applyAlignment="1">
      <alignment horizontal="center"/>
    </xf>
    <xf numFmtId="189" fontId="6" fillId="0" borderId="13" xfId="0" applyNumberFormat="1" applyFont="1" applyBorder="1" applyAlignment="1">
      <alignment horizontal="center"/>
    </xf>
    <xf numFmtId="189" fontId="6" fillId="0" borderId="27" xfId="0" applyNumberFormat="1" applyFont="1" applyBorder="1" applyAlignment="1">
      <alignment horizontal="center"/>
    </xf>
    <xf numFmtId="189" fontId="4" fillId="0" borderId="7" xfId="1" applyNumberFormat="1" applyFont="1" applyBorder="1" applyAlignment="1">
      <alignment horizontal="center"/>
    </xf>
    <xf numFmtId="189" fontId="4" fillId="0" borderId="10" xfId="0" applyNumberFormat="1" applyFont="1" applyBorder="1" applyAlignment="1">
      <alignment horizontal="center"/>
    </xf>
    <xf numFmtId="189" fontId="4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89" fontId="1" fillId="0" borderId="15" xfId="0" quotePrefix="1" applyNumberFormat="1" applyFont="1" applyBorder="1" applyAlignment="1">
      <alignment horizontal="right"/>
    </xf>
    <xf numFmtId="189" fontId="1" fillId="0" borderId="9" xfId="0" quotePrefix="1" applyNumberFormat="1" applyFont="1" applyBorder="1" applyAlignment="1">
      <alignment horizontal="right"/>
    </xf>
    <xf numFmtId="0" fontId="2" fillId="0" borderId="18" xfId="0" applyFont="1" applyBorder="1"/>
    <xf numFmtId="189" fontId="1" fillId="0" borderId="17" xfId="0" quotePrefix="1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89" fontId="2" fillId="0" borderId="1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89" fontId="4" fillId="0" borderId="27" xfId="0" applyNumberFormat="1" applyFont="1" applyBorder="1" applyAlignment="1">
      <alignment horizontal="center"/>
    </xf>
    <xf numFmtId="189" fontId="9" fillId="0" borderId="12" xfId="0" applyNumberFormat="1" applyFont="1" applyBorder="1" applyAlignment="1">
      <alignment horizontal="center"/>
    </xf>
    <xf numFmtId="189" fontId="4" fillId="0" borderId="9" xfId="0" applyNumberFormat="1" applyFont="1" applyBorder="1" applyAlignment="1">
      <alignment horizontal="center"/>
    </xf>
    <xf numFmtId="189" fontId="4" fillId="0" borderId="23" xfId="0" applyNumberFormat="1" applyFont="1" applyBorder="1" applyAlignment="1">
      <alignment horizontal="center"/>
    </xf>
    <xf numFmtId="189" fontId="9" fillId="0" borderId="12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9" fontId="12" fillId="4" borderId="7" xfId="0" applyNumberFormat="1" applyFont="1" applyFill="1" applyBorder="1" applyAlignment="1">
      <alignment horizontal="right"/>
    </xf>
    <xf numFmtId="189" fontId="2" fillId="4" borderId="17" xfId="0" applyNumberFormat="1" applyFont="1" applyFill="1" applyBorder="1" applyAlignment="1">
      <alignment horizontal="right"/>
    </xf>
    <xf numFmtId="189" fontId="2" fillId="4" borderId="13" xfId="0" applyNumberFormat="1" applyFont="1" applyFill="1" applyBorder="1" applyAlignment="1">
      <alignment horizontal="right" vertical="center"/>
    </xf>
    <xf numFmtId="189" fontId="2" fillId="4" borderId="8" xfId="0" quotePrefix="1" applyNumberFormat="1" applyFont="1" applyFill="1" applyBorder="1" applyAlignment="1">
      <alignment horizontal="right"/>
    </xf>
    <xf numFmtId="189" fontId="12" fillId="4" borderId="19" xfId="0" applyNumberFormat="1" applyFont="1" applyFill="1" applyBorder="1"/>
    <xf numFmtId="189" fontId="4" fillId="4" borderId="7" xfId="0" applyNumberFormat="1" applyFont="1" applyFill="1" applyBorder="1"/>
    <xf numFmtId="189" fontId="4" fillId="4" borderId="7" xfId="0" applyNumberFormat="1" applyFont="1" applyFill="1" applyBorder="1" applyAlignment="1">
      <alignment horizontal="right"/>
    </xf>
    <xf numFmtId="0" fontId="4" fillId="0" borderId="0" xfId="0" applyFont="1" applyBorder="1"/>
    <xf numFmtId="189" fontId="4" fillId="4" borderId="18" xfId="1" applyNumberFormat="1" applyFont="1" applyFill="1" applyBorder="1"/>
    <xf numFmtId="189" fontId="12" fillId="4" borderId="19" xfId="1" applyNumberFormat="1" applyFont="1" applyFill="1" applyBorder="1"/>
    <xf numFmtId="189" fontId="2" fillId="4" borderId="13" xfId="0" applyNumberFormat="1" applyFont="1" applyFill="1" applyBorder="1"/>
    <xf numFmtId="189" fontId="2" fillId="4" borderId="10" xfId="0" applyNumberFormat="1" applyFont="1" applyFill="1" applyBorder="1"/>
    <xf numFmtId="189" fontId="2" fillId="4" borderId="7" xfId="0" applyNumberFormat="1" applyFont="1" applyFill="1" applyBorder="1" applyAlignment="1">
      <alignment horizontal="right"/>
    </xf>
    <xf numFmtId="189" fontId="2" fillId="4" borderId="8" xfId="0" applyNumberFormat="1" applyFont="1" applyFill="1" applyBorder="1" applyAlignment="1">
      <alignment horizontal="right"/>
    </xf>
    <xf numFmtId="189" fontId="2" fillId="4" borderId="7" xfId="0" applyNumberFormat="1" applyFont="1" applyFill="1" applyBorder="1"/>
    <xf numFmtId="189" fontId="12" fillId="4" borderId="8" xfId="0" applyNumberFormat="1" applyFont="1" applyFill="1" applyBorder="1" applyAlignment="1">
      <alignment horizontal="right"/>
    </xf>
    <xf numFmtId="189" fontId="12" fillId="4" borderId="7" xfId="0" applyNumberFormat="1" applyFont="1" applyFill="1" applyBorder="1"/>
    <xf numFmtId="189" fontId="2" fillId="4" borderId="8" xfId="0" applyNumberFormat="1" applyFont="1" applyFill="1" applyBorder="1"/>
    <xf numFmtId="189" fontId="2" fillId="4" borderId="22" xfId="0" applyNumberFormat="1" applyFont="1" applyFill="1" applyBorder="1"/>
    <xf numFmtId="189" fontId="2" fillId="4" borderId="16" xfId="0" applyNumberFormat="1" applyFont="1" applyFill="1" applyBorder="1"/>
    <xf numFmtId="189" fontId="4" fillId="4" borderId="13" xfId="0" applyNumberFormat="1" applyFont="1" applyFill="1" applyBorder="1" applyAlignment="1">
      <alignment horizontal="right"/>
    </xf>
    <xf numFmtId="189" fontId="1" fillId="4" borderId="17" xfId="0" quotePrefix="1" applyNumberFormat="1" applyFont="1" applyFill="1" applyBorder="1" applyAlignment="1">
      <alignment horizontal="right"/>
    </xf>
    <xf numFmtId="43" fontId="2" fillId="0" borderId="0" xfId="0" applyNumberFormat="1" applyFont="1"/>
    <xf numFmtId="43" fontId="15" fillId="0" borderId="0" xfId="0" applyNumberFormat="1" applyFont="1"/>
    <xf numFmtId="189" fontId="6" fillId="0" borderId="0" xfId="0" applyNumberFormat="1" applyFont="1"/>
    <xf numFmtId="43" fontId="2" fillId="0" borderId="0" xfId="0" applyNumberFormat="1" applyFont="1" applyBorder="1"/>
    <xf numFmtId="0" fontId="1" fillId="0" borderId="1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189" fontId="1" fillId="2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89" fontId="1" fillId="2" borderId="2" xfId="0" applyNumberFormat="1" applyFont="1" applyFill="1" applyBorder="1" applyAlignment="1">
      <alignment horizontal="center" vertical="center"/>
    </xf>
    <xf numFmtId="189" fontId="1" fillId="2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89" fontId="1" fillId="2" borderId="3" xfId="0" applyNumberFormat="1" applyFont="1" applyFill="1" applyBorder="1" applyAlignment="1">
      <alignment horizontal="center" vertical="center"/>
    </xf>
    <xf numFmtId="189" fontId="1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189" fontId="1" fillId="2" borderId="18" xfId="0" applyNumberFormat="1" applyFont="1" applyFill="1" applyBorder="1" applyAlignment="1">
      <alignment horizontal="center" vertical="center"/>
    </xf>
    <xf numFmtId="189" fontId="1" fillId="2" borderId="13" xfId="0" applyNumberFormat="1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189" fontId="1" fillId="2" borderId="26" xfId="0" applyNumberFormat="1" applyFont="1" applyFill="1" applyBorder="1" applyAlignment="1">
      <alignment horizontal="center" vertical="center"/>
    </xf>
    <xf numFmtId="189" fontId="1" fillId="2" borderId="30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89" fontId="2" fillId="0" borderId="32" xfId="0" applyNumberFormat="1" applyFont="1" applyBorder="1" applyAlignment="1">
      <alignment horizontal="center"/>
    </xf>
    <xf numFmtId="43" fontId="2" fillId="0" borderId="0" xfId="0" applyNumberFormat="1" applyFont="1" applyFill="1"/>
    <xf numFmtId="43" fontId="2" fillId="0" borderId="28" xfId="0" applyNumberFormat="1" applyFont="1" applyBorder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189" fontId="1" fillId="0" borderId="3" xfId="0" applyNumberFormat="1" applyFont="1" applyFill="1" applyBorder="1" applyAlignment="1">
      <alignment horizontal="center" vertical="center"/>
    </xf>
    <xf numFmtId="189" fontId="1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89" fontId="1" fillId="0" borderId="5" xfId="0" applyNumberFormat="1" applyFont="1" applyFill="1" applyBorder="1" applyAlignment="1">
      <alignment horizontal="center" vertical="center"/>
    </xf>
    <xf numFmtId="189" fontId="1" fillId="0" borderId="4" xfId="0" applyNumberFormat="1" applyFont="1" applyFill="1" applyBorder="1" applyAlignment="1">
      <alignment horizontal="center" vertical="center"/>
    </xf>
    <xf numFmtId="0" fontId="1" fillId="0" borderId="6" xfId="0" applyFont="1" applyFill="1" applyBorder="1"/>
    <xf numFmtId="0" fontId="2" fillId="0" borderId="6" xfId="0" applyFont="1" applyFill="1" applyBorder="1"/>
    <xf numFmtId="189" fontId="2" fillId="0" borderId="6" xfId="0" applyNumberFormat="1" applyFont="1" applyFill="1" applyBorder="1"/>
    <xf numFmtId="189" fontId="2" fillId="0" borderId="6" xfId="0" applyNumberFormat="1" applyFont="1" applyFill="1" applyBorder="1" applyAlignment="1">
      <alignment horizontal="center"/>
    </xf>
    <xf numFmtId="0" fontId="2" fillId="0" borderId="7" xfId="0" applyFont="1" applyFill="1" applyBorder="1"/>
    <xf numFmtId="189" fontId="2" fillId="0" borderId="7" xfId="0" applyNumberFormat="1" applyFont="1" applyFill="1" applyBorder="1"/>
    <xf numFmtId="189" fontId="4" fillId="0" borderId="7" xfId="1" applyNumberFormat="1" applyFont="1" applyFill="1" applyBorder="1" applyAlignment="1">
      <alignment horizontal="center"/>
    </xf>
    <xf numFmtId="3" fontId="2" fillId="0" borderId="0" xfId="0" applyNumberFormat="1" applyFont="1" applyFill="1"/>
    <xf numFmtId="189" fontId="2" fillId="0" borderId="8" xfId="0" applyNumberFormat="1" applyFont="1" applyFill="1" applyBorder="1"/>
    <xf numFmtId="189" fontId="4" fillId="0" borderId="8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89" fontId="1" fillId="0" borderId="12" xfId="0" applyNumberFormat="1" applyFont="1" applyFill="1" applyBorder="1"/>
    <xf numFmtId="189" fontId="1" fillId="0" borderId="12" xfId="0" applyNumberFormat="1" applyFont="1" applyFill="1" applyBorder="1" applyAlignment="1">
      <alignment horizontal="center"/>
    </xf>
    <xf numFmtId="0" fontId="1" fillId="0" borderId="7" xfId="0" applyFont="1" applyFill="1" applyBorder="1"/>
    <xf numFmtId="189" fontId="2" fillId="0" borderId="10" xfId="0" applyNumberFormat="1" applyFont="1" applyFill="1" applyBorder="1"/>
    <xf numFmtId="189" fontId="2" fillId="0" borderId="10" xfId="0" applyNumberFormat="1" applyFont="1" applyFill="1" applyBorder="1" applyAlignment="1">
      <alignment horizontal="center"/>
    </xf>
    <xf numFmtId="189" fontId="4" fillId="0" borderId="10" xfId="0" applyNumberFormat="1" applyFont="1" applyFill="1" applyBorder="1"/>
    <xf numFmtId="189" fontId="4" fillId="0" borderId="10" xfId="0" applyNumberFormat="1" applyFont="1" applyFill="1" applyBorder="1" applyAlignment="1">
      <alignment horizontal="center"/>
    </xf>
    <xf numFmtId="189" fontId="4" fillId="0" borderId="7" xfId="0" applyNumberFormat="1" applyFont="1" applyFill="1" applyBorder="1"/>
    <xf numFmtId="189" fontId="4" fillId="0" borderId="8" xfId="0" applyNumberFormat="1" applyFont="1" applyFill="1" applyBorder="1"/>
    <xf numFmtId="189" fontId="4" fillId="0" borderId="7" xfId="0" applyNumberFormat="1" applyFont="1" applyFill="1" applyBorder="1" applyAlignment="1">
      <alignment horizontal="right"/>
    </xf>
    <xf numFmtId="189" fontId="4" fillId="0" borderId="13" xfId="0" applyNumberFormat="1" applyFont="1" applyFill="1" applyBorder="1" applyAlignment="1">
      <alignment horizontal="center"/>
    </xf>
    <xf numFmtId="189" fontId="1" fillId="0" borderId="12" xfId="0" applyNumberFormat="1" applyFont="1" applyFill="1" applyBorder="1" applyAlignment="1"/>
    <xf numFmtId="189" fontId="2" fillId="0" borderId="7" xfId="0" applyNumberFormat="1" applyFont="1" applyFill="1" applyBorder="1" applyAlignment="1">
      <alignment horizontal="right"/>
    </xf>
    <xf numFmtId="0" fontId="2" fillId="0" borderId="8" xfId="0" applyFont="1" applyFill="1" applyBorder="1"/>
    <xf numFmtId="189" fontId="2" fillId="0" borderId="8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189" fontId="1" fillId="0" borderId="12" xfId="0" applyNumberFormat="1" applyFont="1" applyFill="1" applyBorder="1" applyAlignment="1">
      <alignment horizontal="right"/>
    </xf>
    <xf numFmtId="189" fontId="9" fillId="0" borderId="1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89" fontId="1" fillId="0" borderId="0" xfId="0" applyNumberFormat="1" applyFont="1" applyFill="1" applyBorder="1" applyAlignment="1">
      <alignment horizontal="right"/>
    </xf>
    <xf numFmtId="189" fontId="1" fillId="0" borderId="0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189" fontId="9" fillId="0" borderId="12" xfId="0" applyNumberFormat="1" applyFont="1" applyFill="1" applyBorder="1" applyAlignment="1">
      <alignment horizontal="center"/>
    </xf>
    <xf numFmtId="189" fontId="2" fillId="0" borderId="13" xfId="0" applyNumberFormat="1" applyFont="1" applyFill="1" applyBorder="1"/>
    <xf numFmtId="189" fontId="4" fillId="0" borderId="9" xfId="0" applyNumberFormat="1" applyFont="1" applyFill="1" applyBorder="1" applyAlignment="1">
      <alignment horizontal="center"/>
    </xf>
    <xf numFmtId="189" fontId="2" fillId="0" borderId="7" xfId="0" applyNumberFormat="1" applyFont="1" applyFill="1" applyBorder="1" applyAlignment="1">
      <alignment horizontal="center"/>
    </xf>
    <xf numFmtId="189" fontId="4" fillId="0" borderId="27" xfId="0" applyNumberFormat="1" applyFont="1" applyFill="1" applyBorder="1" applyAlignment="1">
      <alignment horizontal="center"/>
    </xf>
    <xf numFmtId="189" fontId="2" fillId="0" borderId="13" xfId="0" applyNumberFormat="1" applyFont="1" applyFill="1" applyBorder="1" applyAlignment="1">
      <alignment horizontal="right"/>
    </xf>
    <xf numFmtId="189" fontId="4" fillId="0" borderId="23" xfId="0" applyNumberFormat="1" applyFont="1" applyFill="1" applyBorder="1" applyAlignment="1">
      <alignment horizontal="center"/>
    </xf>
    <xf numFmtId="189" fontId="1" fillId="0" borderId="9" xfId="0" applyNumberFormat="1" applyFont="1" applyFill="1" applyBorder="1" applyAlignment="1">
      <alignment horizontal="right"/>
    </xf>
    <xf numFmtId="189" fontId="1" fillId="0" borderId="9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189" fontId="4" fillId="0" borderId="8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2" fillId="0" borderId="11" xfId="0" applyFont="1" applyFill="1" applyBorder="1"/>
    <xf numFmtId="189" fontId="1" fillId="0" borderId="14" xfId="0" applyNumberFormat="1" applyFont="1" applyFill="1" applyBorder="1"/>
    <xf numFmtId="189" fontId="1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89" fontId="2" fillId="0" borderId="0" xfId="0" applyNumberFormat="1" applyFont="1" applyFill="1" applyBorder="1"/>
    <xf numFmtId="0" fontId="1" fillId="0" borderId="11" xfId="0" applyFont="1" applyFill="1" applyBorder="1" applyAlignment="1">
      <alignment horizontal="center" vertical="center"/>
    </xf>
    <xf numFmtId="189" fontId="1" fillId="0" borderId="11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/>
    <xf numFmtId="0" fontId="2" fillId="0" borderId="7" xfId="0" applyFont="1" applyFill="1" applyBorder="1" applyAlignment="1">
      <alignment horizontal="center"/>
    </xf>
    <xf numFmtId="0" fontId="2" fillId="0" borderId="28" xfId="0" applyFont="1" applyFill="1" applyBorder="1"/>
    <xf numFmtId="189" fontId="2" fillId="0" borderId="13" xfId="0" applyNumberFormat="1" applyFont="1" applyFill="1" applyBorder="1" applyAlignment="1">
      <alignment horizontal="center"/>
    </xf>
    <xf numFmtId="189" fontId="2" fillId="0" borderId="8" xfId="0" applyNumberFormat="1" applyFont="1" applyFill="1" applyBorder="1" applyAlignment="1">
      <alignment horizontal="center"/>
    </xf>
    <xf numFmtId="189" fontId="1" fillId="0" borderId="0" xfId="0" applyNumberFormat="1" applyFont="1" applyFill="1" applyBorder="1" applyAlignment="1"/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189" fontId="1" fillId="0" borderId="6" xfId="0" applyNumberFormat="1" applyFont="1" applyFill="1" applyBorder="1" applyAlignment="1">
      <alignment horizontal="center"/>
    </xf>
    <xf numFmtId="189" fontId="2" fillId="0" borderId="10" xfId="0" applyNumberFormat="1" applyFont="1" applyFill="1" applyBorder="1" applyAlignment="1">
      <alignment horizontal="right"/>
    </xf>
    <xf numFmtId="189" fontId="2" fillId="0" borderId="7" xfId="0" quotePrefix="1" applyNumberFormat="1" applyFont="1" applyFill="1" applyBorder="1" applyAlignment="1">
      <alignment horizontal="center"/>
    </xf>
    <xf numFmtId="189" fontId="1" fillId="0" borderId="12" xfId="1" applyNumberFormat="1" applyFont="1" applyFill="1" applyBorder="1" applyAlignment="1"/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/>
    <xf numFmtId="189" fontId="1" fillId="0" borderId="10" xfId="1" applyNumberFormat="1" applyFont="1" applyFill="1" applyBorder="1" applyAlignment="1"/>
    <xf numFmtId="189" fontId="1" fillId="0" borderId="33" xfId="0" applyNumberFormat="1" applyFont="1" applyFill="1" applyBorder="1" applyAlignment="1">
      <alignment horizontal="center"/>
    </xf>
    <xf numFmtId="189" fontId="1" fillId="0" borderId="7" xfId="1" applyNumberFormat="1" applyFont="1" applyFill="1" applyBorder="1" applyAlignment="1"/>
    <xf numFmtId="189" fontId="1" fillId="0" borderId="27" xfId="0" applyNumberFormat="1" applyFont="1" applyFill="1" applyBorder="1" applyAlignment="1">
      <alignment horizontal="center"/>
    </xf>
    <xf numFmtId="0" fontId="2" fillId="0" borderId="7" xfId="0" applyFont="1" applyFill="1" applyBorder="1" applyAlignment="1"/>
    <xf numFmtId="189" fontId="2" fillId="0" borderId="7" xfId="1" applyNumberFormat="1" applyFont="1" applyFill="1" applyBorder="1" applyAlignment="1"/>
    <xf numFmtId="189" fontId="2" fillId="0" borderId="27" xfId="0" applyNumberFormat="1" applyFont="1" applyFill="1" applyBorder="1" applyAlignment="1">
      <alignment horizontal="center"/>
    </xf>
    <xf numFmtId="0" fontId="2" fillId="0" borderId="17" xfId="0" applyFont="1" applyFill="1" applyBorder="1" applyAlignment="1"/>
    <xf numFmtId="0" fontId="2" fillId="0" borderId="17" xfId="0" applyFont="1" applyFill="1" applyBorder="1"/>
    <xf numFmtId="189" fontId="2" fillId="0" borderId="17" xfId="1" applyNumberFormat="1" applyFont="1" applyFill="1" applyBorder="1" applyAlignment="1"/>
    <xf numFmtId="189" fontId="2" fillId="0" borderId="32" xfId="0" applyNumberFormat="1" applyFont="1" applyFill="1" applyBorder="1" applyAlignment="1">
      <alignment horizontal="center"/>
    </xf>
    <xf numFmtId="189" fontId="2" fillId="0" borderId="13" xfId="0" applyNumberFormat="1" applyFont="1" applyFill="1" applyBorder="1" applyAlignment="1">
      <alignment horizontal="right" vertical="center"/>
    </xf>
    <xf numFmtId="0" fontId="1" fillId="0" borderId="10" xfId="0" applyFont="1" applyFill="1" applyBorder="1"/>
    <xf numFmtId="0" fontId="2" fillId="0" borderId="8" xfId="0" applyFont="1" applyFill="1" applyBorder="1" applyAlignment="1">
      <alignment horizontal="left"/>
    </xf>
    <xf numFmtId="189" fontId="1" fillId="0" borderId="15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189" fontId="5" fillId="0" borderId="15" xfId="0" applyNumberFormat="1" applyFont="1" applyFill="1" applyBorder="1" applyAlignment="1">
      <alignment horizontal="center"/>
    </xf>
    <xf numFmtId="188" fontId="2" fillId="0" borderId="0" xfId="0" applyNumberFormat="1" applyFont="1" applyFill="1"/>
    <xf numFmtId="189" fontId="2" fillId="0" borderId="15" xfId="0" applyNumberFormat="1" applyFont="1" applyFill="1" applyBorder="1"/>
    <xf numFmtId="0" fontId="5" fillId="0" borderId="7" xfId="0" applyFont="1" applyFill="1" applyBorder="1"/>
    <xf numFmtId="189" fontId="5" fillId="0" borderId="15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/>
    <xf numFmtId="189" fontId="2" fillId="0" borderId="7" xfId="0" quotePrefix="1" applyNumberFormat="1" applyFont="1" applyFill="1" applyBorder="1" applyAlignment="1">
      <alignment horizontal="right"/>
    </xf>
    <xf numFmtId="43" fontId="15" fillId="0" borderId="0" xfId="0" applyNumberFormat="1" applyFont="1" applyFill="1"/>
    <xf numFmtId="0" fontId="2" fillId="0" borderId="17" xfId="0" applyFont="1" applyFill="1" applyBorder="1" applyAlignment="1">
      <alignment horizontal="center"/>
    </xf>
    <xf numFmtId="189" fontId="2" fillId="0" borderId="0" xfId="0" applyNumberFormat="1" applyFont="1" applyFill="1" applyBorder="1" applyAlignment="1">
      <alignment horizontal="center"/>
    </xf>
    <xf numFmtId="189" fontId="2" fillId="0" borderId="8" xfId="0" quotePrefix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89" fontId="2" fillId="0" borderId="10" xfId="0" quotePrefix="1" applyNumberFormat="1" applyFont="1" applyFill="1" applyBorder="1" applyAlignment="1">
      <alignment horizontal="right"/>
    </xf>
    <xf numFmtId="189" fontId="1" fillId="0" borderId="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189" fontId="1" fillId="0" borderId="10" xfId="0" applyNumberFormat="1" applyFont="1" applyFill="1" applyBorder="1" applyAlignment="1">
      <alignment horizontal="center"/>
    </xf>
    <xf numFmtId="189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189" fontId="2" fillId="0" borderId="17" xfId="0" applyNumberFormat="1" applyFont="1" applyFill="1" applyBorder="1" applyAlignment="1">
      <alignment horizontal="right"/>
    </xf>
    <xf numFmtId="189" fontId="1" fillId="0" borderId="17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189" fontId="2" fillId="0" borderId="7" xfId="0" applyNumberFormat="1" applyFont="1" applyFill="1" applyBorder="1" applyAlignment="1"/>
    <xf numFmtId="189" fontId="1" fillId="0" borderId="10" xfId="0" applyNumberFormat="1" applyFont="1" applyFill="1" applyBorder="1" applyAlignment="1"/>
    <xf numFmtId="189" fontId="2" fillId="0" borderId="10" xfId="0" applyNumberFormat="1" applyFont="1" applyFill="1" applyBorder="1" applyAlignment="1"/>
    <xf numFmtId="0" fontId="6" fillId="0" borderId="0" xfId="0" applyFont="1" applyFill="1"/>
    <xf numFmtId="0" fontId="5" fillId="0" borderId="8" xfId="0" applyFont="1" applyFill="1" applyBorder="1" applyAlignment="1">
      <alignment horizontal="center"/>
    </xf>
    <xf numFmtId="0" fontId="6" fillId="0" borderId="8" xfId="0" applyFont="1" applyFill="1" applyBorder="1"/>
    <xf numFmtId="0" fontId="6" fillId="0" borderId="0" xfId="0" applyFont="1" applyFill="1" applyBorder="1"/>
    <xf numFmtId="0" fontId="8" fillId="0" borderId="0" xfId="0" applyFont="1" applyFill="1"/>
    <xf numFmtId="0" fontId="10" fillId="0" borderId="17" xfId="0" applyFont="1" applyFill="1" applyBorder="1" applyAlignment="1">
      <alignment horizontal="center"/>
    </xf>
    <xf numFmtId="0" fontId="11" fillId="0" borderId="17" xfId="0" applyFont="1" applyFill="1" applyBorder="1"/>
    <xf numFmtId="189" fontId="10" fillId="0" borderId="35" xfId="0" quotePrefix="1" applyNumberFormat="1" applyFont="1" applyFill="1" applyBorder="1" applyAlignment="1">
      <alignment horizontal="center"/>
    </xf>
    <xf numFmtId="0" fontId="8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189" fontId="10" fillId="0" borderId="0" xfId="0" quotePrefix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9" fontId="7" fillId="0" borderId="0" xfId="0" quotePrefix="1" applyNumberFormat="1" applyFont="1" applyFill="1" applyBorder="1" applyAlignment="1">
      <alignment horizontal="center"/>
    </xf>
    <xf numFmtId="0" fontId="1" fillId="0" borderId="8" xfId="0" applyFont="1" applyFill="1" applyBorder="1"/>
    <xf numFmtId="189" fontId="1" fillId="0" borderId="10" xfId="0" applyNumberFormat="1" applyFont="1" applyFill="1" applyBorder="1"/>
    <xf numFmtId="189" fontId="1" fillId="0" borderId="13" xfId="0" applyNumberFormat="1" applyFont="1" applyFill="1" applyBorder="1"/>
    <xf numFmtId="0" fontId="2" fillId="0" borderId="16" xfId="0" applyFont="1" applyFill="1" applyBorder="1"/>
    <xf numFmtId="189" fontId="2" fillId="0" borderId="16" xfId="0" applyNumberFormat="1" applyFont="1" applyFill="1" applyBorder="1"/>
    <xf numFmtId="0" fontId="10" fillId="0" borderId="7" xfId="0" applyFont="1" applyFill="1" applyBorder="1" applyAlignment="1">
      <alignment horizontal="center"/>
    </xf>
    <xf numFmtId="0" fontId="11" fillId="0" borderId="7" xfId="0" applyFont="1" applyFill="1" applyBorder="1"/>
    <xf numFmtId="189" fontId="10" fillId="0" borderId="15" xfId="0" applyNumberFormat="1" applyFont="1" applyFill="1" applyBorder="1"/>
    <xf numFmtId="189" fontId="12" fillId="0" borderId="8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6" fillId="0" borderId="17" xfId="0" applyFont="1" applyFill="1" applyBorder="1"/>
    <xf numFmtId="0" fontId="5" fillId="0" borderId="0" xfId="0" applyFont="1" applyFill="1" applyBorder="1" applyAlignment="1">
      <alignment horizontal="center"/>
    </xf>
    <xf numFmtId="189" fontId="5" fillId="0" borderId="0" xfId="0" applyNumberFormat="1" applyFont="1" applyFill="1" applyBorder="1" applyAlignment="1">
      <alignment horizontal="center"/>
    </xf>
    <xf numFmtId="189" fontId="2" fillId="0" borderId="27" xfId="0" applyNumberFormat="1" applyFont="1" applyFill="1" applyBorder="1" applyAlignment="1">
      <alignment horizontal="right"/>
    </xf>
    <xf numFmtId="189" fontId="2" fillId="0" borderId="36" xfId="0" applyNumberFormat="1" applyFont="1" applyFill="1" applyBorder="1" applyAlignment="1">
      <alignment horizontal="center"/>
    </xf>
    <xf numFmtId="189" fontId="1" fillId="0" borderId="12" xfId="0" applyNumberFormat="1" applyFont="1" applyFill="1" applyBorder="1" applyAlignment="1">
      <alignment horizontal="right" vertical="center"/>
    </xf>
    <xf numFmtId="189" fontId="1" fillId="0" borderId="12" xfId="1" applyNumberFormat="1" applyFont="1" applyFill="1" applyBorder="1"/>
    <xf numFmtId="43" fontId="2" fillId="0" borderId="28" xfId="0" applyNumberFormat="1" applyFont="1" applyFill="1" applyBorder="1"/>
    <xf numFmtId="189" fontId="2" fillId="0" borderId="17" xfId="0" applyNumberFormat="1" applyFont="1" applyFill="1" applyBorder="1"/>
    <xf numFmtId="189" fontId="2" fillId="0" borderId="0" xfId="0" applyNumberFormat="1" applyFont="1" applyFill="1" applyBorder="1" applyAlignment="1">
      <alignment horizontal="right"/>
    </xf>
    <xf numFmtId="0" fontId="2" fillId="0" borderId="24" xfId="0" applyFont="1" applyFill="1" applyBorder="1"/>
    <xf numFmtId="0" fontId="1" fillId="0" borderId="0" xfId="0" applyFont="1" applyFill="1" applyBorder="1" applyAlignment="1">
      <alignment horizontal="center"/>
    </xf>
    <xf numFmtId="189" fontId="2" fillId="0" borderId="20" xfId="0" quotePrefix="1" applyNumberFormat="1" applyFont="1" applyFill="1" applyBorder="1" applyAlignment="1">
      <alignment horizontal="right"/>
    </xf>
    <xf numFmtId="43" fontId="1" fillId="0" borderId="29" xfId="0" quotePrefix="1" applyNumberFormat="1" applyFont="1" applyFill="1" applyBorder="1" applyAlignment="1">
      <alignment horizontal="right"/>
    </xf>
    <xf numFmtId="189" fontId="5" fillId="0" borderId="21" xfId="0" quotePrefix="1" applyNumberFormat="1" applyFont="1" applyFill="1" applyBorder="1" applyAlignment="1">
      <alignment horizontal="right"/>
    </xf>
    <xf numFmtId="189" fontId="5" fillId="0" borderId="15" xfId="0" quotePrefix="1" applyNumberFormat="1" applyFont="1" applyFill="1" applyBorder="1" applyAlignment="1">
      <alignment horizontal="right"/>
    </xf>
    <xf numFmtId="189" fontId="10" fillId="0" borderId="21" xfId="0" applyNumberFormat="1" applyFont="1" applyFill="1" applyBorder="1" applyAlignment="1">
      <alignment horizontal="right"/>
    </xf>
    <xf numFmtId="189" fontId="10" fillId="0" borderId="15" xfId="0" applyNumberFormat="1" applyFont="1" applyFill="1" applyBorder="1" applyAlignment="1">
      <alignment horizontal="right"/>
    </xf>
    <xf numFmtId="189" fontId="1" fillId="0" borderId="7" xfId="0" applyNumberFormat="1" applyFont="1" applyFill="1" applyBorder="1"/>
    <xf numFmtId="189" fontId="1" fillId="0" borderId="7" xfId="0" applyNumberFormat="1" applyFont="1" applyFill="1" applyBorder="1" applyAlignment="1">
      <alignment horizontal="center"/>
    </xf>
    <xf numFmtId="189" fontId="1" fillId="0" borderId="13" xfId="1" applyNumberFormat="1" applyFont="1" applyFill="1" applyBorder="1"/>
    <xf numFmtId="189" fontId="1" fillId="0" borderId="13" xfId="1" applyNumberFormat="1" applyFont="1" applyFill="1" applyBorder="1" applyAlignment="1">
      <alignment horizontal="center"/>
    </xf>
    <xf numFmtId="189" fontId="12" fillId="0" borderId="7" xfId="0" applyNumberFormat="1" applyFont="1" applyFill="1" applyBorder="1"/>
    <xf numFmtId="189" fontId="2" fillId="0" borderId="10" xfId="0" quotePrefix="1" applyNumberFormat="1" applyFont="1" applyFill="1" applyBorder="1" applyAlignment="1">
      <alignment horizontal="center"/>
    </xf>
    <xf numFmtId="189" fontId="2" fillId="0" borderId="22" xfId="0" applyNumberFormat="1" applyFont="1" applyFill="1" applyBorder="1"/>
    <xf numFmtId="189" fontId="5" fillId="0" borderId="14" xfId="0" applyNumberFormat="1" applyFont="1" applyFill="1" applyBorder="1"/>
    <xf numFmtId="189" fontId="7" fillId="0" borderId="0" xfId="0" applyNumberFormat="1" applyFont="1" applyFill="1" applyBorder="1"/>
    <xf numFmtId="189" fontId="1" fillId="0" borderId="29" xfId="0" applyNumberFormat="1" applyFont="1" applyFill="1" applyBorder="1" applyAlignment="1">
      <alignment horizontal="right"/>
    </xf>
    <xf numFmtId="189" fontId="10" fillId="0" borderId="10" xfId="0" applyNumberFormat="1" applyFont="1" applyFill="1" applyBorder="1"/>
    <xf numFmtId="189" fontId="2" fillId="0" borderId="23" xfId="0" applyNumberFormat="1" applyFont="1" applyFill="1" applyBorder="1"/>
    <xf numFmtId="189" fontId="12" fillId="0" borderId="7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/>
    <xf numFmtId="0" fontId="1" fillId="0" borderId="13" xfId="0" applyFont="1" applyFill="1" applyBorder="1" applyAlignment="1">
      <alignment horizontal="center" vertical="center"/>
    </xf>
    <xf numFmtId="189" fontId="1" fillId="0" borderId="18" xfId="0" applyNumberFormat="1" applyFont="1" applyFill="1" applyBorder="1" applyAlignment="1">
      <alignment horizontal="center" vertical="center"/>
    </xf>
    <xf numFmtId="189" fontId="1" fillId="0" borderId="13" xfId="0" applyNumberFormat="1" applyFont="1" applyFill="1" applyBorder="1" applyAlignment="1">
      <alignment horizontal="center" vertical="center"/>
    </xf>
    <xf numFmtId="189" fontId="1" fillId="0" borderId="7" xfId="1" applyNumberFormat="1" applyFont="1" applyFill="1" applyBorder="1"/>
    <xf numFmtId="189" fontId="1" fillId="0" borderId="7" xfId="1" applyNumberFormat="1" applyFont="1" applyFill="1" applyBorder="1" applyAlignment="1">
      <alignment horizontal="center"/>
    </xf>
    <xf numFmtId="189" fontId="1" fillId="0" borderId="10" xfId="1" applyNumberFormat="1" applyFont="1" applyFill="1" applyBorder="1"/>
    <xf numFmtId="189" fontId="1" fillId="0" borderId="10" xfId="1" applyNumberFormat="1" applyFont="1" applyFill="1" applyBorder="1" applyAlignment="1">
      <alignment horizontal="center"/>
    </xf>
    <xf numFmtId="189" fontId="2" fillId="0" borderId="10" xfId="1" applyNumberFormat="1" applyFont="1" applyFill="1" applyBorder="1"/>
    <xf numFmtId="189" fontId="2" fillId="0" borderId="10" xfId="1" applyNumberFormat="1" applyFont="1" applyFill="1" applyBorder="1" applyAlignment="1">
      <alignment horizontal="center"/>
    </xf>
    <xf numFmtId="189" fontId="6" fillId="0" borderId="0" xfId="0" applyNumberFormat="1" applyFont="1" applyFill="1"/>
    <xf numFmtId="189" fontId="5" fillId="0" borderId="14" xfId="0" applyNumberFormat="1" applyFont="1" applyFill="1" applyBorder="1" applyAlignment="1">
      <alignment horizontal="center"/>
    </xf>
    <xf numFmtId="189" fontId="1" fillId="0" borderId="12" xfId="0" quotePrefix="1" applyNumberFormat="1" applyFont="1" applyFill="1" applyBorder="1" applyAlignment="1">
      <alignment horizontal="right"/>
    </xf>
    <xf numFmtId="189" fontId="10" fillId="0" borderId="15" xfId="0" applyNumberFormat="1" applyFont="1" applyFill="1" applyBorder="1" applyAlignment="1">
      <alignment horizontal="center"/>
    </xf>
    <xf numFmtId="189" fontId="7" fillId="0" borderId="0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189" fontId="1" fillId="0" borderId="26" xfId="0" applyNumberFormat="1" applyFont="1" applyFill="1" applyBorder="1" applyAlignment="1">
      <alignment horizontal="center" vertical="center"/>
    </xf>
    <xf numFmtId="189" fontId="1" fillId="0" borderId="30" xfId="0" applyNumberFormat="1" applyFont="1" applyFill="1" applyBorder="1" applyAlignment="1">
      <alignment horizontal="center" vertical="center"/>
    </xf>
    <xf numFmtId="0" fontId="2" fillId="0" borderId="27" xfId="0" applyFont="1" applyFill="1" applyBorder="1"/>
    <xf numFmtId="189" fontId="1" fillId="0" borderId="19" xfId="0" quotePrefix="1" applyNumberFormat="1" applyFont="1" applyFill="1" applyBorder="1" applyAlignment="1">
      <alignment horizontal="right"/>
    </xf>
    <xf numFmtId="0" fontId="2" fillId="0" borderId="33" xfId="0" applyFont="1" applyFill="1" applyBorder="1"/>
    <xf numFmtId="189" fontId="2" fillId="0" borderId="19" xfId="0" applyNumberFormat="1" applyFont="1" applyFill="1" applyBorder="1"/>
    <xf numFmtId="0" fontId="2" fillId="0" borderId="22" xfId="0" applyFont="1" applyFill="1" applyBorder="1"/>
    <xf numFmtId="189" fontId="12" fillId="0" borderId="19" xfId="0" applyNumberFormat="1" applyFont="1" applyFill="1" applyBorder="1"/>
    <xf numFmtId="189" fontId="1" fillId="0" borderId="21" xfId="0" applyNumberFormat="1" applyFont="1" applyFill="1" applyBorder="1" applyAlignment="1">
      <alignment horizontal="center"/>
    </xf>
    <xf numFmtId="189" fontId="1" fillId="0" borderId="15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28" xfId="0" applyFont="1" applyFill="1" applyBorder="1"/>
    <xf numFmtId="189" fontId="5" fillId="0" borderId="21" xfId="0" applyNumberFormat="1" applyFont="1" applyFill="1" applyBorder="1"/>
    <xf numFmtId="0" fontId="7" fillId="0" borderId="10" xfId="0" applyFont="1" applyFill="1" applyBorder="1" applyAlignment="1">
      <alignment horizontal="center"/>
    </xf>
    <xf numFmtId="0" fontId="8" fillId="0" borderId="28" xfId="0" applyFont="1" applyFill="1" applyBorder="1"/>
    <xf numFmtId="189" fontId="7" fillId="0" borderId="21" xfId="0" applyNumberFormat="1" applyFont="1" applyFill="1" applyBorder="1" applyAlignment="1">
      <alignment horizontal="center"/>
    </xf>
    <xf numFmtId="189" fontId="7" fillId="0" borderId="15" xfId="0" applyNumberFormat="1" applyFont="1" applyFill="1" applyBorder="1" applyAlignment="1">
      <alignment horizontal="center"/>
    </xf>
    <xf numFmtId="189" fontId="2" fillId="0" borderId="18" xfId="0" applyNumberFormat="1" applyFont="1" applyFill="1" applyBorder="1"/>
    <xf numFmtId="0" fontId="1" fillId="0" borderId="27" xfId="0" applyFont="1" applyFill="1" applyBorder="1"/>
    <xf numFmtId="189" fontId="1" fillId="0" borderId="29" xfId="0" applyNumberFormat="1" applyFont="1" applyFill="1" applyBorder="1"/>
    <xf numFmtId="0" fontId="6" fillId="0" borderId="22" xfId="0" applyFont="1" applyFill="1" applyBorder="1"/>
    <xf numFmtId="189" fontId="2" fillId="0" borderId="20" xfId="0" applyNumberFormat="1" applyFont="1" applyFill="1" applyBorder="1"/>
    <xf numFmtId="189" fontId="1" fillId="0" borderId="16" xfId="0" applyNumberFormat="1" applyFont="1" applyFill="1" applyBorder="1"/>
    <xf numFmtId="189" fontId="2" fillId="0" borderId="16" xfId="1" applyNumberFormat="1" applyFont="1" applyFill="1" applyBorder="1"/>
    <xf numFmtId="189" fontId="2" fillId="0" borderId="7" xfId="1" applyNumberFormat="1" applyFont="1" applyFill="1" applyBorder="1" applyAlignment="1">
      <alignment horizontal="center"/>
    </xf>
    <xf numFmtId="0" fontId="2" fillId="0" borderId="23" xfId="0" applyFont="1" applyFill="1" applyBorder="1"/>
    <xf numFmtId="189" fontId="4" fillId="0" borderId="18" xfId="1" applyNumberFormat="1" applyFont="1" applyFill="1" applyBorder="1"/>
    <xf numFmtId="0" fontId="4" fillId="0" borderId="0" xfId="0" applyFont="1" applyFill="1" applyBorder="1"/>
    <xf numFmtId="0" fontId="1" fillId="0" borderId="34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9" xfId="0" applyFont="1" applyFill="1" applyBorder="1"/>
    <xf numFmtId="0" fontId="1" fillId="0" borderId="16" xfId="0" applyFont="1" applyFill="1" applyBorder="1"/>
    <xf numFmtId="43" fontId="2" fillId="0" borderId="0" xfId="0" applyNumberFormat="1" applyFont="1" applyFill="1" applyBorder="1"/>
    <xf numFmtId="0" fontId="1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7" xfId="0" applyFont="1" applyFill="1" applyBorder="1"/>
    <xf numFmtId="0" fontId="9" fillId="0" borderId="31" xfId="0" applyFont="1" applyFill="1" applyBorder="1" applyAlignment="1">
      <alignment horizontal="left"/>
    </xf>
    <xf numFmtId="0" fontId="8" fillId="0" borderId="10" xfId="0" applyFont="1" applyFill="1" applyBorder="1"/>
    <xf numFmtId="189" fontId="7" fillId="0" borderId="10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 horizontal="left"/>
    </xf>
    <xf numFmtId="0" fontId="8" fillId="0" borderId="7" xfId="0" applyFont="1" applyFill="1" applyBorder="1"/>
    <xf numFmtId="189" fontId="7" fillId="0" borderId="7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189" fontId="4" fillId="0" borderId="13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3" fontId="5" fillId="0" borderId="12" xfId="0" applyNumberFormat="1" applyFont="1" applyFill="1" applyBorder="1"/>
    <xf numFmtId="43" fontId="5" fillId="0" borderId="12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horizontal="center"/>
    </xf>
    <xf numFmtId="189" fontId="2" fillId="0" borderId="13" xfId="0" quotePrefix="1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left"/>
    </xf>
    <xf numFmtId="189" fontId="1" fillId="0" borderId="9" xfId="0" quotePrefix="1" applyNumberFormat="1" applyFont="1" applyFill="1" applyBorder="1" applyAlignment="1">
      <alignment horizontal="right"/>
    </xf>
    <xf numFmtId="189" fontId="1" fillId="0" borderId="17" xfId="0" quotePrefix="1" applyNumberFormat="1" applyFont="1" applyFill="1" applyBorder="1" applyAlignment="1">
      <alignment horizontal="right"/>
    </xf>
    <xf numFmtId="189" fontId="2" fillId="0" borderId="17" xfId="0" quotePrefix="1" applyNumberFormat="1" applyFont="1" applyFill="1" applyBorder="1" applyAlignment="1">
      <alignment horizontal="right"/>
    </xf>
    <xf numFmtId="0" fontId="2" fillId="0" borderId="18" xfId="0" applyFont="1" applyFill="1" applyBorder="1"/>
    <xf numFmtId="189" fontId="1" fillId="0" borderId="15" xfId="0" quotePrefix="1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6" fillId="0" borderId="10" xfId="0" applyFont="1" applyFill="1" applyBorder="1"/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/>
    <xf numFmtId="189" fontId="7" fillId="0" borderId="15" xfId="0" quotePrefix="1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89" fontId="7" fillId="0" borderId="15" xfId="0" applyNumberFormat="1" applyFont="1" applyFill="1" applyBorder="1"/>
    <xf numFmtId="0" fontId="2" fillId="0" borderId="20" xfId="0" applyFont="1" applyFill="1" applyBorder="1"/>
    <xf numFmtId="189" fontId="2" fillId="0" borderId="8" xfId="0" quotePrefix="1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19" xfId="0" applyFont="1" applyFill="1" applyBorder="1"/>
    <xf numFmtId="0" fontId="2" fillId="0" borderId="13" xfId="0" applyFont="1" applyFill="1" applyBorder="1"/>
    <xf numFmtId="189" fontId="1" fillId="0" borderId="12" xfId="0" quotePrefix="1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89" fontId="5" fillId="0" borderId="4" xfId="0" applyNumberFormat="1" applyFont="1" applyFill="1" applyBorder="1" applyAlignment="1">
      <alignment horizontal="center"/>
    </xf>
    <xf numFmtId="189" fontId="1" fillId="0" borderId="0" xfId="1" applyNumberFormat="1" applyFont="1" applyFill="1" applyBorder="1"/>
    <xf numFmtId="189" fontId="1" fillId="0" borderId="0" xfId="1" applyNumberFormat="1" applyFont="1" applyFill="1" applyBorder="1" applyAlignment="1">
      <alignment horizontal="center"/>
    </xf>
    <xf numFmtId="189" fontId="2" fillId="0" borderId="0" xfId="1" applyNumberFormat="1" applyFont="1" applyFill="1" applyBorder="1"/>
    <xf numFmtId="189" fontId="2" fillId="0" borderId="0" xfId="0" quotePrefix="1" applyNumberFormat="1" applyFont="1" applyFill="1" applyBorder="1" applyAlignment="1">
      <alignment horizontal="center"/>
    </xf>
    <xf numFmtId="189" fontId="2" fillId="0" borderId="0" xfId="0" applyNumberFormat="1" applyFont="1" applyFill="1" applyAlignment="1">
      <alignment horizontal="center"/>
    </xf>
    <xf numFmtId="189" fontId="4" fillId="0" borderId="19" xfId="0" applyNumberFormat="1" applyFont="1" applyFill="1" applyBorder="1"/>
    <xf numFmtId="189" fontId="4" fillId="0" borderId="19" xfId="1" applyNumberFormat="1" applyFont="1" applyFill="1" applyBorder="1"/>
    <xf numFmtId="43" fontId="1" fillId="0" borderId="11" xfId="0" quotePrefix="1" applyNumberFormat="1" applyFont="1" applyFill="1" applyBorder="1" applyAlignment="1">
      <alignment horizontal="right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  <colors>
    <mruColors>
      <color rgb="FF99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1"/>
  <sheetViews>
    <sheetView topLeftCell="A547" zoomScaleSheetLayoutView="100" workbookViewId="0">
      <selection activeCell="F515" sqref="F515"/>
    </sheetView>
  </sheetViews>
  <sheetFormatPr defaultRowHeight="18.95" customHeight="1"/>
  <cols>
    <col min="1" max="1" width="53.5703125" style="1" customWidth="1"/>
    <col min="2" max="2" width="9.140625" style="1" customWidth="1"/>
    <col min="3" max="3" width="13.85546875" style="160" customWidth="1"/>
    <col min="4" max="4" width="13.85546875" style="128" customWidth="1"/>
    <col min="5" max="5" width="9.140625" style="10"/>
    <col min="6" max="16384" width="9.140625" style="1"/>
  </cols>
  <sheetData>
    <row r="1" spans="1:6" ht="18.95" customHeight="1">
      <c r="A1" s="348" t="s">
        <v>0</v>
      </c>
      <c r="B1" s="348"/>
      <c r="C1" s="348"/>
      <c r="D1" s="348"/>
    </row>
    <row r="2" spans="1:6" ht="18.95" customHeight="1">
      <c r="A2" s="348" t="s">
        <v>1</v>
      </c>
      <c r="B2" s="348"/>
      <c r="C2" s="348"/>
      <c r="D2" s="348"/>
    </row>
    <row r="3" spans="1:6" ht="18.95" customHeight="1">
      <c r="A3" s="340" t="s">
        <v>309</v>
      </c>
      <c r="B3" s="340"/>
      <c r="C3" s="340"/>
      <c r="D3" s="340"/>
    </row>
    <row r="4" spans="1:6" ht="18.95" customHeight="1">
      <c r="A4" s="346" t="s">
        <v>2</v>
      </c>
      <c r="B4" s="346" t="s">
        <v>3</v>
      </c>
      <c r="C4" s="349" t="s">
        <v>4</v>
      </c>
      <c r="D4" s="344" t="s">
        <v>5</v>
      </c>
    </row>
    <row r="5" spans="1:6" ht="18.95" customHeight="1">
      <c r="A5" s="347"/>
      <c r="B5" s="347"/>
      <c r="C5" s="350"/>
      <c r="D5" s="345"/>
    </row>
    <row r="6" spans="1:6" ht="18.95" customHeight="1">
      <c r="A6" s="2" t="s">
        <v>6</v>
      </c>
      <c r="B6" s="3"/>
      <c r="C6" s="129"/>
      <c r="D6" s="65"/>
    </row>
    <row r="7" spans="1:6" ht="18.95" customHeight="1">
      <c r="A7" s="4" t="s">
        <v>7</v>
      </c>
      <c r="B7" s="4"/>
      <c r="C7" s="99">
        <v>60000</v>
      </c>
      <c r="D7" s="66">
        <v>1275.2</v>
      </c>
      <c r="F7" s="5"/>
    </row>
    <row r="8" spans="1:6" ht="18.95" customHeight="1">
      <c r="A8" s="4" t="s">
        <v>8</v>
      </c>
      <c r="B8" s="4"/>
      <c r="C8" s="99">
        <v>75000</v>
      </c>
      <c r="D8" s="66">
        <v>0</v>
      </c>
    </row>
    <row r="9" spans="1:6" ht="18.95" customHeight="1">
      <c r="A9" s="4" t="s">
        <v>9</v>
      </c>
      <c r="B9" s="4"/>
      <c r="C9" s="108">
        <v>3000</v>
      </c>
      <c r="D9" s="67">
        <v>0</v>
      </c>
    </row>
    <row r="10" spans="1:6" ht="18.95" customHeight="1" thickBot="1">
      <c r="A10" s="6" t="s">
        <v>10</v>
      </c>
      <c r="B10" s="4"/>
      <c r="C10" s="84">
        <f>SUM(C7:C9)</f>
        <v>138000</v>
      </c>
      <c r="D10" s="68">
        <f>SUM(D7:D9)</f>
        <v>1275.2</v>
      </c>
    </row>
    <row r="11" spans="1:6" ht="18.95" customHeight="1" thickTop="1">
      <c r="A11" s="7" t="s">
        <v>11</v>
      </c>
      <c r="B11" s="4"/>
      <c r="C11" s="107"/>
      <c r="D11" s="69"/>
    </row>
    <row r="12" spans="1:6" ht="18.95" customHeight="1">
      <c r="A12" s="4" t="s">
        <v>12</v>
      </c>
      <c r="B12" s="4"/>
      <c r="C12" s="224">
        <v>1000000</v>
      </c>
      <c r="D12" s="69">
        <v>147111.23000000001</v>
      </c>
    </row>
    <row r="13" spans="1:6" ht="18.95" customHeight="1">
      <c r="A13" s="4" t="s">
        <v>13</v>
      </c>
      <c r="B13" s="4"/>
      <c r="C13" s="132">
        <v>1800000</v>
      </c>
      <c r="D13" s="70">
        <v>388981.43</v>
      </c>
    </row>
    <row r="14" spans="1:6" ht="18.95" customHeight="1">
      <c r="A14" s="4" t="s">
        <v>14</v>
      </c>
      <c r="B14" s="4"/>
      <c r="C14" s="225">
        <v>7800000</v>
      </c>
      <c r="D14" s="70">
        <f>284314.52</f>
        <v>284314.52</v>
      </c>
    </row>
    <row r="15" spans="1:6" ht="18.95" customHeight="1">
      <c r="A15" s="4" t="s">
        <v>15</v>
      </c>
      <c r="B15" s="4"/>
      <c r="C15" s="132">
        <v>100000</v>
      </c>
      <c r="D15" s="70">
        <v>0</v>
      </c>
    </row>
    <row r="16" spans="1:6" ht="18.95" customHeight="1">
      <c r="A16" s="4" t="s">
        <v>16</v>
      </c>
      <c r="B16" s="4"/>
      <c r="C16" s="226">
        <v>370000</v>
      </c>
      <c r="D16" s="70">
        <v>0</v>
      </c>
    </row>
    <row r="17" spans="1:4" ht="18.95" customHeight="1">
      <c r="A17" s="4" t="s">
        <v>17</v>
      </c>
      <c r="B17" s="4"/>
      <c r="C17" s="132">
        <v>1000000</v>
      </c>
      <c r="D17" s="70">
        <v>20873</v>
      </c>
    </row>
    <row r="18" spans="1:4" ht="18.95" customHeight="1">
      <c r="A18" s="4" t="s">
        <v>18</v>
      </c>
      <c r="B18" s="4"/>
      <c r="C18" s="132">
        <v>1900000</v>
      </c>
      <c r="D18" s="70">
        <v>1246479.1100000001</v>
      </c>
    </row>
    <row r="19" spans="1:4" ht="18.95" customHeight="1">
      <c r="A19" s="4" t="s">
        <v>19</v>
      </c>
      <c r="B19" s="4"/>
      <c r="C19" s="132">
        <v>70000</v>
      </c>
      <c r="D19" s="70">
        <v>0</v>
      </c>
    </row>
    <row r="20" spans="1:4" ht="18.95" customHeight="1">
      <c r="A20" s="4" t="s">
        <v>184</v>
      </c>
      <c r="B20" s="4"/>
      <c r="C20" s="225">
        <v>75000</v>
      </c>
      <c r="D20" s="70">
        <v>7748.45</v>
      </c>
    </row>
    <row r="21" spans="1:4" ht="18.95" customHeight="1">
      <c r="A21" s="4" t="s">
        <v>20</v>
      </c>
      <c r="B21" s="4"/>
      <c r="C21" s="225">
        <v>5000</v>
      </c>
      <c r="D21" s="71">
        <v>0</v>
      </c>
    </row>
    <row r="22" spans="1:4" ht="18.95" customHeight="1" thickBot="1">
      <c r="A22" s="6" t="s">
        <v>10</v>
      </c>
      <c r="B22" s="6"/>
      <c r="C22" s="72">
        <f>SUM(C12:C21)</f>
        <v>14120000</v>
      </c>
      <c r="D22" s="72">
        <f>SUM(D12:D21)</f>
        <v>2095507.74</v>
      </c>
    </row>
    <row r="23" spans="1:4" ht="18.95" customHeight="1" thickTop="1">
      <c r="A23" s="7" t="s">
        <v>21</v>
      </c>
      <c r="B23" s="4"/>
      <c r="C23" s="107"/>
      <c r="D23" s="69"/>
    </row>
    <row r="24" spans="1:4" ht="18.95" customHeight="1">
      <c r="A24" s="7" t="s">
        <v>22</v>
      </c>
      <c r="B24" s="4"/>
      <c r="C24" s="73"/>
      <c r="D24" s="73"/>
    </row>
    <row r="25" spans="1:4" ht="18.95" customHeight="1">
      <c r="A25" s="4" t="s">
        <v>24</v>
      </c>
      <c r="B25" s="4"/>
      <c r="C25" s="73">
        <v>500</v>
      </c>
      <c r="D25" s="73">
        <v>0</v>
      </c>
    </row>
    <row r="26" spans="1:4" ht="18.95" customHeight="1">
      <c r="A26" s="4" t="s">
        <v>25</v>
      </c>
      <c r="B26" s="4"/>
      <c r="C26" s="73">
        <v>500</v>
      </c>
      <c r="D26" s="73">
        <v>20</v>
      </c>
    </row>
    <row r="27" spans="1:4" ht="18.95" customHeight="1">
      <c r="A27" s="4" t="s">
        <v>26</v>
      </c>
      <c r="B27" s="4"/>
      <c r="C27" s="73">
        <v>500</v>
      </c>
      <c r="D27" s="73">
        <v>0</v>
      </c>
    </row>
    <row r="28" spans="1:4" ht="18.95" customHeight="1">
      <c r="A28" s="4" t="s">
        <v>27</v>
      </c>
      <c r="B28" s="4"/>
      <c r="C28" s="73">
        <v>500</v>
      </c>
      <c r="D28" s="73">
        <v>400</v>
      </c>
    </row>
    <row r="29" spans="1:4" ht="18.95" customHeight="1">
      <c r="A29" s="4" t="s">
        <v>28</v>
      </c>
      <c r="B29" s="4"/>
      <c r="C29" s="73">
        <v>20000</v>
      </c>
      <c r="D29" s="73">
        <v>5769</v>
      </c>
    </row>
    <row r="30" spans="1:4" ht="18.95" customHeight="1">
      <c r="A30" s="4" t="s">
        <v>29</v>
      </c>
      <c r="B30" s="4"/>
      <c r="C30" s="73">
        <v>0</v>
      </c>
      <c r="D30" s="73">
        <v>0</v>
      </c>
    </row>
    <row r="31" spans="1:4" ht="18.95" customHeight="1">
      <c r="A31" s="8" t="s">
        <v>30</v>
      </c>
      <c r="B31" s="4"/>
      <c r="C31" s="74">
        <v>0</v>
      </c>
      <c r="D31" s="74">
        <v>0</v>
      </c>
    </row>
    <row r="32" spans="1:4" ht="18.95" customHeight="1">
      <c r="A32" s="8" t="s">
        <v>31</v>
      </c>
      <c r="B32" s="4"/>
      <c r="C32" s="74">
        <v>500</v>
      </c>
      <c r="D32" s="74">
        <v>100</v>
      </c>
    </row>
    <row r="33" spans="1:4" ht="18.95" customHeight="1">
      <c r="A33" s="8" t="s">
        <v>183</v>
      </c>
      <c r="B33" s="8"/>
      <c r="C33" s="74">
        <v>0</v>
      </c>
      <c r="D33" s="74">
        <v>0</v>
      </c>
    </row>
    <row r="34" spans="1:4" ht="18.95" customHeight="1">
      <c r="A34" s="8" t="s">
        <v>32</v>
      </c>
      <c r="B34" s="8"/>
      <c r="C34" s="74">
        <v>500</v>
      </c>
      <c r="D34" s="74">
        <v>200</v>
      </c>
    </row>
    <row r="35" spans="1:4" ht="18.95" customHeight="1">
      <c r="A35" s="8" t="s">
        <v>33</v>
      </c>
      <c r="B35" s="8"/>
      <c r="C35" s="74">
        <v>1000</v>
      </c>
      <c r="D35" s="74">
        <v>1122.5</v>
      </c>
    </row>
    <row r="36" spans="1:4" ht="18.95" customHeight="1" thickBot="1">
      <c r="A36" s="9" t="s">
        <v>10</v>
      </c>
      <c r="B36" s="9"/>
      <c r="C36" s="75">
        <f>SUM(C25:C35)</f>
        <v>24000</v>
      </c>
      <c r="D36" s="75">
        <f>SUM(D25:D35)</f>
        <v>7611.5</v>
      </c>
    </row>
    <row r="37" spans="1:4" s="10" customFormat="1" ht="18.95" customHeight="1" thickTop="1">
      <c r="A37" s="59"/>
      <c r="B37" s="59"/>
      <c r="C37" s="118"/>
      <c r="D37" s="76"/>
    </row>
    <row r="38" spans="1:4" s="10" customFormat="1" ht="18.95" customHeight="1">
      <c r="A38" s="59"/>
      <c r="B38" s="59"/>
      <c r="C38" s="118"/>
      <c r="D38" s="76"/>
    </row>
    <row r="39" spans="1:4" s="10" customFormat="1" ht="18.95" customHeight="1">
      <c r="A39" s="59"/>
      <c r="B39" s="59"/>
      <c r="C39" s="118"/>
      <c r="D39" s="76"/>
    </row>
    <row r="40" spans="1:4" s="10" customFormat="1" ht="18.95" customHeight="1">
      <c r="A40" s="59"/>
      <c r="B40" s="59"/>
      <c r="C40" s="118"/>
      <c r="D40" s="76"/>
    </row>
    <row r="41" spans="1:4" s="10" customFormat="1" ht="18.95" customHeight="1">
      <c r="A41" s="59"/>
      <c r="B41" s="59"/>
      <c r="C41" s="118"/>
      <c r="D41" s="76"/>
    </row>
    <row r="42" spans="1:4" ht="18.75" customHeight="1">
      <c r="A42" s="340">
        <v>2</v>
      </c>
      <c r="B42" s="340"/>
      <c r="C42" s="340"/>
      <c r="D42" s="340"/>
    </row>
    <row r="43" spans="1:4" ht="18.75" customHeight="1">
      <c r="A43" s="346" t="s">
        <v>2</v>
      </c>
      <c r="B43" s="346" t="s">
        <v>3</v>
      </c>
      <c r="C43" s="349" t="s">
        <v>4</v>
      </c>
      <c r="D43" s="344" t="s">
        <v>5</v>
      </c>
    </row>
    <row r="44" spans="1:4" ht="18.75" customHeight="1">
      <c r="A44" s="347"/>
      <c r="B44" s="347"/>
      <c r="C44" s="350"/>
      <c r="D44" s="345"/>
    </row>
    <row r="45" spans="1:4" ht="18.75" customHeight="1">
      <c r="A45" s="11" t="s">
        <v>34</v>
      </c>
      <c r="B45" s="8"/>
      <c r="C45" s="108"/>
      <c r="D45" s="65"/>
    </row>
    <row r="46" spans="1:4" ht="18.75" customHeight="1">
      <c r="A46" s="4" t="s">
        <v>35</v>
      </c>
      <c r="B46" s="8"/>
      <c r="C46" s="108">
        <v>100000</v>
      </c>
      <c r="D46" s="77">
        <v>0</v>
      </c>
    </row>
    <row r="47" spans="1:4" ht="18.75" customHeight="1" thickBot="1">
      <c r="A47" s="6" t="s">
        <v>10</v>
      </c>
      <c r="B47" s="6"/>
      <c r="C47" s="75">
        <f>SUM(C46)</f>
        <v>100000</v>
      </c>
      <c r="D47" s="68">
        <f>SUM(D46)</f>
        <v>0</v>
      </c>
    </row>
    <row r="48" spans="1:4" ht="18.75" customHeight="1" thickTop="1">
      <c r="A48" s="7" t="s">
        <v>36</v>
      </c>
      <c r="B48" s="4"/>
      <c r="C48" s="107"/>
      <c r="D48" s="69"/>
    </row>
    <row r="49" spans="1:4" ht="18.75" customHeight="1">
      <c r="A49" s="4" t="s">
        <v>37</v>
      </c>
      <c r="B49" s="4"/>
      <c r="C49" s="130">
        <v>500000</v>
      </c>
      <c r="D49" s="77">
        <v>149936</v>
      </c>
    </row>
    <row r="50" spans="1:4" ht="18.75" customHeight="1">
      <c r="A50" s="4" t="s">
        <v>38</v>
      </c>
      <c r="B50" s="4"/>
      <c r="C50" s="108">
        <v>15000</v>
      </c>
      <c r="D50" s="67">
        <v>3250</v>
      </c>
    </row>
    <row r="51" spans="1:4" ht="18.75" customHeight="1" thickBot="1">
      <c r="A51" s="6" t="s">
        <v>10</v>
      </c>
      <c r="B51" s="6"/>
      <c r="C51" s="75">
        <f>SUM(C49:C50)</f>
        <v>515000</v>
      </c>
      <c r="D51" s="68">
        <f>SUM(D49:D50)</f>
        <v>153186</v>
      </c>
    </row>
    <row r="52" spans="1:4" ht="18.75" customHeight="1" thickTop="1">
      <c r="A52" s="7" t="s">
        <v>39</v>
      </c>
      <c r="B52" s="4"/>
      <c r="C52" s="107"/>
      <c r="D52" s="78"/>
    </row>
    <row r="53" spans="1:4" ht="18.75" customHeight="1">
      <c r="A53" s="4" t="s">
        <v>40</v>
      </c>
      <c r="B53" s="4"/>
      <c r="C53" s="70">
        <v>80000</v>
      </c>
      <c r="D53" s="79">
        <v>108800</v>
      </c>
    </row>
    <row r="54" spans="1:4" ht="18.75" customHeight="1">
      <c r="A54" s="4" t="s">
        <v>302</v>
      </c>
      <c r="B54" s="4"/>
      <c r="C54" s="101">
        <v>20000</v>
      </c>
      <c r="D54" s="80">
        <v>0</v>
      </c>
    </row>
    <row r="55" spans="1:4" ht="18.75" customHeight="1" thickBot="1">
      <c r="A55" s="6" t="s">
        <v>10</v>
      </c>
      <c r="B55" s="6"/>
      <c r="C55" s="75">
        <f>SUM(C53:C54)</f>
        <v>100000</v>
      </c>
      <c r="D55" s="75">
        <f>SUM(D53:D54)</f>
        <v>108800</v>
      </c>
    </row>
    <row r="56" spans="1:4" ht="18.75" customHeight="1" thickTop="1">
      <c r="A56" s="11" t="s">
        <v>41</v>
      </c>
      <c r="B56" s="6"/>
      <c r="C56" s="131"/>
      <c r="D56" s="81"/>
    </row>
    <row r="57" spans="1:4" ht="18.75" customHeight="1">
      <c r="A57" s="12" t="s">
        <v>42</v>
      </c>
      <c r="B57" s="6"/>
      <c r="C57" s="73">
        <v>3000</v>
      </c>
      <c r="D57" s="73">
        <v>0</v>
      </c>
    </row>
    <row r="58" spans="1:4" ht="18.75" customHeight="1" thickBot="1">
      <c r="A58" s="6" t="s">
        <v>10</v>
      </c>
      <c r="B58" s="6"/>
      <c r="C58" s="75">
        <f>SUM(C57:C57)</f>
        <v>3000</v>
      </c>
      <c r="D58" s="68">
        <f>SUM(D57:D57)</f>
        <v>0</v>
      </c>
    </row>
    <row r="59" spans="1:4" ht="18.75" customHeight="1" thickTop="1">
      <c r="A59" s="7" t="s">
        <v>43</v>
      </c>
      <c r="B59" s="4"/>
      <c r="C59" s="107"/>
      <c r="D59" s="69"/>
    </row>
    <row r="60" spans="1:4" ht="18.75" customHeight="1">
      <c r="A60" s="7" t="s">
        <v>44</v>
      </c>
      <c r="B60" s="4"/>
      <c r="C60" s="99"/>
      <c r="D60" s="70"/>
    </row>
    <row r="61" spans="1:4" ht="18.75" customHeight="1">
      <c r="A61" s="4" t="s">
        <v>301</v>
      </c>
      <c r="B61" s="4"/>
      <c r="C61" s="132">
        <v>16451180</v>
      </c>
      <c r="D61" s="82">
        <v>4715573</v>
      </c>
    </row>
    <row r="62" spans="1:4" ht="18.75" customHeight="1">
      <c r="A62" s="4"/>
      <c r="B62" s="6"/>
      <c r="C62" s="133"/>
      <c r="D62" s="82"/>
    </row>
    <row r="63" spans="1:4" ht="18.75" customHeight="1" thickBot="1">
      <c r="A63" s="13" t="s">
        <v>45</v>
      </c>
      <c r="B63" s="13"/>
      <c r="C63" s="72">
        <f>SUM(C61:C62)</f>
        <v>16451180</v>
      </c>
      <c r="D63" s="68">
        <f>SUM(D61:D62)</f>
        <v>4715573</v>
      </c>
    </row>
    <row r="64" spans="1:4" ht="18.75" customHeight="1" thickTop="1" thickBot="1">
      <c r="A64" s="279" t="s">
        <v>308</v>
      </c>
      <c r="B64" s="62"/>
      <c r="C64" s="83">
        <f>C10+C22+C36+C47+C51+C55+C58+C63</f>
        <v>31451180</v>
      </c>
      <c r="D64" s="83">
        <f>D10+D22+D36+D47+D51+D55+D58+D63</f>
        <v>7081953.4399999995</v>
      </c>
    </row>
    <row r="65" spans="1:4" ht="18.75" customHeight="1" thickTop="1">
      <c r="A65" s="166"/>
      <c r="B65" s="10"/>
      <c r="C65" s="153"/>
      <c r="D65" s="153"/>
    </row>
    <row r="66" spans="1:4" ht="18.95" customHeight="1">
      <c r="A66" s="165"/>
      <c r="B66" s="10"/>
      <c r="C66" s="153"/>
      <c r="D66" s="153"/>
    </row>
    <row r="67" spans="1:4" ht="18.95" customHeight="1">
      <c r="A67" s="352" t="s">
        <v>303</v>
      </c>
      <c r="B67" s="352"/>
      <c r="C67" s="352"/>
      <c r="D67" s="352"/>
    </row>
    <row r="68" spans="1:4" ht="18.95" customHeight="1">
      <c r="A68" s="351" t="s">
        <v>307</v>
      </c>
      <c r="B68" s="351"/>
      <c r="C68" s="351"/>
      <c r="D68" s="351"/>
    </row>
    <row r="69" spans="1:4" ht="18.95" customHeight="1">
      <c r="A69" s="169"/>
      <c r="B69" s="169"/>
      <c r="C69" s="169"/>
      <c r="D69" s="169"/>
    </row>
    <row r="70" spans="1:4" ht="18.95" customHeight="1">
      <c r="A70" s="169"/>
      <c r="B70" s="169"/>
      <c r="C70" s="169"/>
      <c r="D70" s="169"/>
    </row>
    <row r="71" spans="1:4" ht="18.95" customHeight="1">
      <c r="A71" s="169"/>
      <c r="B71" s="169"/>
      <c r="C71" s="169"/>
      <c r="D71" s="169"/>
    </row>
    <row r="72" spans="1:4" ht="18.95" customHeight="1">
      <c r="A72" s="169"/>
      <c r="B72" s="169"/>
      <c r="C72" s="169"/>
      <c r="D72" s="169"/>
    </row>
    <row r="73" spans="1:4" ht="18.95" customHeight="1">
      <c r="A73" s="169"/>
      <c r="B73" s="169"/>
      <c r="C73" s="169"/>
      <c r="D73" s="169"/>
    </row>
    <row r="74" spans="1:4" ht="18.95" customHeight="1">
      <c r="A74" s="169"/>
      <c r="B74" s="169"/>
      <c r="C74" s="169"/>
      <c r="D74" s="169"/>
    </row>
    <row r="75" spans="1:4" ht="18.95" customHeight="1">
      <c r="A75" s="169"/>
      <c r="B75" s="169"/>
      <c r="C75" s="169"/>
      <c r="D75" s="169"/>
    </row>
    <row r="76" spans="1:4" ht="18.95" customHeight="1">
      <c r="A76" s="169"/>
      <c r="B76" s="169"/>
      <c r="C76" s="169"/>
      <c r="D76" s="169"/>
    </row>
    <row r="77" spans="1:4" ht="18.95" customHeight="1">
      <c r="A77" s="169"/>
      <c r="B77" s="169"/>
      <c r="C77" s="169"/>
      <c r="D77" s="169"/>
    </row>
    <row r="78" spans="1:4" ht="18.95" customHeight="1">
      <c r="A78" s="169"/>
      <c r="B78" s="169"/>
      <c r="C78" s="169"/>
      <c r="D78" s="169"/>
    </row>
    <row r="79" spans="1:4" ht="18.95" customHeight="1">
      <c r="A79" s="169"/>
      <c r="B79" s="169"/>
      <c r="C79" s="169"/>
      <c r="D79" s="169"/>
    </row>
    <row r="80" spans="1:4" ht="18.95" customHeight="1">
      <c r="A80" s="168" t="s">
        <v>300</v>
      </c>
      <c r="B80" s="10"/>
      <c r="C80" s="137"/>
      <c r="D80" s="137"/>
    </row>
    <row r="81" spans="1:4" ht="18.95" customHeight="1">
      <c r="A81" s="169"/>
      <c r="B81" s="10"/>
      <c r="C81" s="137"/>
      <c r="D81" s="137"/>
    </row>
    <row r="82" spans="1:4" ht="18.95" customHeight="1">
      <c r="A82" s="168"/>
      <c r="B82" s="10"/>
      <c r="C82" s="137"/>
      <c r="D82" s="137"/>
    </row>
    <row r="83" spans="1:4" ht="18.95" customHeight="1">
      <c r="A83" s="168"/>
      <c r="B83" s="10"/>
      <c r="C83" s="137"/>
      <c r="D83" s="137"/>
    </row>
    <row r="84" spans="1:4" ht="18.95" customHeight="1">
      <c r="A84" s="340">
        <v>3</v>
      </c>
      <c r="B84" s="340"/>
      <c r="C84" s="340"/>
      <c r="D84" s="340"/>
    </row>
    <row r="85" spans="1:4" ht="18.95" customHeight="1">
      <c r="A85" s="341" t="s">
        <v>2</v>
      </c>
      <c r="B85" s="341" t="s">
        <v>3</v>
      </c>
      <c r="C85" s="342" t="s">
        <v>4</v>
      </c>
      <c r="D85" s="342" t="s">
        <v>46</v>
      </c>
    </row>
    <row r="86" spans="1:4" ht="18.95" customHeight="1">
      <c r="A86" s="341"/>
      <c r="B86" s="341"/>
      <c r="C86" s="342"/>
      <c r="D86" s="342"/>
    </row>
    <row r="87" spans="1:4" ht="18.95" customHeight="1">
      <c r="A87" s="7" t="s">
        <v>47</v>
      </c>
      <c r="B87" s="4"/>
      <c r="C87" s="99"/>
      <c r="D87" s="70"/>
    </row>
    <row r="88" spans="1:4" ht="18.95" customHeight="1">
      <c r="A88" s="7" t="s">
        <v>48</v>
      </c>
      <c r="B88" s="4"/>
      <c r="C88" s="99"/>
      <c r="D88" s="70"/>
    </row>
    <row r="89" spans="1:4" ht="18.95" customHeight="1">
      <c r="A89" s="7" t="s">
        <v>49</v>
      </c>
      <c r="B89" s="4"/>
      <c r="C89" s="99"/>
      <c r="D89" s="70"/>
    </row>
    <row r="90" spans="1:4" ht="18.95" customHeight="1">
      <c r="A90" s="7" t="s">
        <v>50</v>
      </c>
      <c r="B90" s="4"/>
      <c r="C90" s="99"/>
      <c r="D90" s="70"/>
    </row>
    <row r="91" spans="1:4" ht="18.95" customHeight="1">
      <c r="A91" s="7" t="s">
        <v>51</v>
      </c>
      <c r="B91" s="4"/>
      <c r="C91" s="99"/>
      <c r="D91" s="70"/>
    </row>
    <row r="92" spans="1:4" ht="18.95" customHeight="1">
      <c r="A92" s="4" t="s">
        <v>52</v>
      </c>
      <c r="B92" s="4"/>
      <c r="C92" s="99">
        <v>379440</v>
      </c>
      <c r="D92" s="70">
        <v>94860</v>
      </c>
    </row>
    <row r="93" spans="1:4" ht="18.95" customHeight="1">
      <c r="A93" s="4" t="s">
        <v>53</v>
      </c>
      <c r="B93" s="4"/>
      <c r="C93" s="99">
        <v>42120</v>
      </c>
      <c r="D93" s="70">
        <v>7890</v>
      </c>
    </row>
    <row r="94" spans="1:4" ht="18.95" customHeight="1">
      <c r="A94" s="4" t="s">
        <v>54</v>
      </c>
      <c r="B94" s="4"/>
      <c r="C94" s="99">
        <v>42120</v>
      </c>
      <c r="D94" s="70">
        <v>7890</v>
      </c>
    </row>
    <row r="95" spans="1:4" ht="18.95" customHeight="1">
      <c r="A95" s="4" t="s">
        <v>55</v>
      </c>
      <c r="B95" s="4"/>
      <c r="C95" s="108">
        <v>86400</v>
      </c>
      <c r="D95" s="67">
        <v>4412</v>
      </c>
    </row>
    <row r="96" spans="1:4" ht="18.95" customHeight="1">
      <c r="A96" s="4" t="s">
        <v>56</v>
      </c>
      <c r="B96" s="4"/>
      <c r="C96" s="108">
        <v>1800000</v>
      </c>
      <c r="D96" s="67">
        <v>450000</v>
      </c>
    </row>
    <row r="97" spans="1:7" ht="18.95" customHeight="1" thickBot="1">
      <c r="A97" s="6" t="s">
        <v>45</v>
      </c>
      <c r="B97" s="4"/>
      <c r="C97" s="84">
        <f>SUM(C92:C96)</f>
        <v>2350080</v>
      </c>
      <c r="D97" s="84">
        <f>SUM(D92:D96)</f>
        <v>565052</v>
      </c>
    </row>
    <row r="98" spans="1:7" ht="18.95" customHeight="1" thickTop="1">
      <c r="A98" s="7" t="s">
        <v>57</v>
      </c>
      <c r="B98" s="4"/>
      <c r="C98" s="107"/>
      <c r="D98" s="69"/>
    </row>
    <row r="99" spans="1:7" ht="18.95" customHeight="1">
      <c r="A99" s="4" t="s">
        <v>96</v>
      </c>
      <c r="B99" s="4"/>
      <c r="C99" s="130">
        <v>2087280</v>
      </c>
      <c r="D99" s="77">
        <v>433723</v>
      </c>
    </row>
    <row r="100" spans="1:7" ht="18.95" customHeight="1">
      <c r="A100" s="12" t="s">
        <v>58</v>
      </c>
      <c r="B100" s="16"/>
      <c r="C100" s="73">
        <v>168000</v>
      </c>
      <c r="D100" s="70">
        <v>42000</v>
      </c>
    </row>
    <row r="101" spans="1:7" ht="18.95" customHeight="1">
      <c r="A101" s="4" t="s">
        <v>188</v>
      </c>
      <c r="B101" s="4"/>
      <c r="C101" s="107">
        <v>258240</v>
      </c>
      <c r="D101" s="69">
        <v>66090</v>
      </c>
    </row>
    <row r="102" spans="1:7" ht="18.95" customHeight="1">
      <c r="A102" s="12" t="s">
        <v>189</v>
      </c>
      <c r="B102" s="4"/>
      <c r="C102" s="107">
        <v>21180</v>
      </c>
      <c r="D102" s="69">
        <v>3765</v>
      </c>
    </row>
    <row r="103" spans="1:7" ht="18.95" customHeight="1">
      <c r="A103" s="12" t="s">
        <v>190</v>
      </c>
      <c r="B103" s="6"/>
      <c r="C103" s="74">
        <v>89640</v>
      </c>
      <c r="D103" s="67">
        <v>22167</v>
      </c>
    </row>
    <row r="104" spans="1:7" ht="18.95" customHeight="1" thickBot="1">
      <c r="A104" s="6" t="s">
        <v>10</v>
      </c>
      <c r="B104" s="4"/>
      <c r="C104" s="84">
        <f>SUM(C99:C103)</f>
        <v>2624340</v>
      </c>
      <c r="D104" s="84">
        <f>SUM(D99:D103)</f>
        <v>567745</v>
      </c>
    </row>
    <row r="105" spans="1:7" ht="18.95" customHeight="1" thickTop="1">
      <c r="A105" s="7" t="s">
        <v>60</v>
      </c>
      <c r="B105" s="4"/>
      <c r="C105" s="107"/>
      <c r="D105" s="69"/>
    </row>
    <row r="106" spans="1:7" ht="18.95" customHeight="1">
      <c r="A106" s="7" t="s">
        <v>61</v>
      </c>
      <c r="B106" s="4"/>
      <c r="C106" s="99"/>
      <c r="D106" s="70"/>
    </row>
    <row r="107" spans="1:7" ht="18.95" customHeight="1">
      <c r="A107" s="7" t="s">
        <v>62</v>
      </c>
      <c r="B107" s="4"/>
      <c r="C107" s="99"/>
      <c r="D107" s="70"/>
    </row>
    <row r="108" spans="1:7" ht="18.95" customHeight="1">
      <c r="A108" s="4" t="s">
        <v>63</v>
      </c>
      <c r="B108" s="4"/>
      <c r="C108" s="270">
        <f>150000-50000-50000</f>
        <v>50000</v>
      </c>
      <c r="D108" s="70">
        <v>0</v>
      </c>
    </row>
    <row r="109" spans="1:7" ht="18.95" customHeight="1">
      <c r="A109" s="4" t="s">
        <v>64</v>
      </c>
      <c r="B109" s="4"/>
      <c r="C109" s="99">
        <v>30000</v>
      </c>
      <c r="D109" s="70">
        <v>0</v>
      </c>
    </row>
    <row r="110" spans="1:7" ht="18.95" customHeight="1">
      <c r="A110" s="4" t="s">
        <v>65</v>
      </c>
      <c r="B110" s="4"/>
      <c r="C110" s="99">
        <v>10000</v>
      </c>
      <c r="D110" s="70">
        <v>0</v>
      </c>
    </row>
    <row r="111" spans="1:7" ht="18.95" customHeight="1">
      <c r="A111" s="4" t="s">
        <v>66</v>
      </c>
      <c r="B111" s="4"/>
      <c r="C111" s="108">
        <v>201000</v>
      </c>
      <c r="D111" s="70">
        <v>39701</v>
      </c>
      <c r="G111" s="10"/>
    </row>
    <row r="112" spans="1:7" ht="18.95" customHeight="1">
      <c r="A112" s="8" t="s">
        <v>67</v>
      </c>
      <c r="B112" s="8"/>
      <c r="C112" s="108">
        <v>30000</v>
      </c>
      <c r="D112" s="67">
        <v>6900</v>
      </c>
    </row>
    <row r="113" spans="1:4" ht="18.95" customHeight="1" thickBot="1">
      <c r="A113" s="9" t="s">
        <v>10</v>
      </c>
      <c r="B113" s="9"/>
      <c r="C113" s="72">
        <f>SUM(C108:C112)</f>
        <v>321000</v>
      </c>
      <c r="D113" s="72">
        <f>SUM(D108:D112)</f>
        <v>46601</v>
      </c>
    </row>
    <row r="114" spans="1:4" s="10" customFormat="1" ht="18.95" customHeight="1" thickTop="1">
      <c r="A114" s="59"/>
      <c r="B114" s="59"/>
      <c r="C114" s="134"/>
      <c r="D114" s="76"/>
    </row>
    <row r="115" spans="1:4" s="10" customFormat="1" ht="18.95" customHeight="1">
      <c r="A115" s="59"/>
      <c r="B115" s="59"/>
      <c r="C115" s="134"/>
      <c r="D115" s="76"/>
    </row>
    <row r="116" spans="1:4" s="10" customFormat="1" ht="18.95" customHeight="1">
      <c r="A116" s="59"/>
      <c r="B116" s="59"/>
      <c r="C116" s="134"/>
      <c r="D116" s="76"/>
    </row>
    <row r="117" spans="1:4" s="10" customFormat="1" ht="18.95" customHeight="1">
      <c r="A117" s="59"/>
      <c r="B117" s="59"/>
      <c r="C117" s="134"/>
      <c r="D117" s="76"/>
    </row>
    <row r="118" spans="1:4" s="10" customFormat="1" ht="18.95" customHeight="1">
      <c r="A118" s="166"/>
      <c r="B118" s="166"/>
      <c r="C118" s="134"/>
      <c r="D118" s="76"/>
    </row>
    <row r="119" spans="1:4" s="10" customFormat="1" ht="18.95" customHeight="1">
      <c r="A119" s="166"/>
      <c r="B119" s="166"/>
      <c r="C119" s="134"/>
      <c r="D119" s="76"/>
    </row>
    <row r="120" spans="1:4" s="10" customFormat="1" ht="18.95" customHeight="1">
      <c r="A120" s="166"/>
      <c r="B120" s="166"/>
      <c r="C120" s="134"/>
      <c r="D120" s="76"/>
    </row>
    <row r="121" spans="1:4" s="10" customFormat="1" ht="18.95" customHeight="1">
      <c r="A121" s="59"/>
      <c r="B121" s="59"/>
      <c r="C121" s="134"/>
      <c r="D121" s="76"/>
    </row>
    <row r="122" spans="1:4" s="10" customFormat="1" ht="18.95" customHeight="1">
      <c r="A122" s="59"/>
      <c r="B122" s="59"/>
      <c r="C122" s="134"/>
      <c r="D122" s="76"/>
    </row>
    <row r="123" spans="1:4" s="10" customFormat="1" ht="18.95" customHeight="1">
      <c r="A123" s="59"/>
      <c r="B123" s="59"/>
      <c r="C123" s="134"/>
      <c r="D123" s="76"/>
    </row>
    <row r="124" spans="1:4" s="10" customFormat="1" ht="18.95" customHeight="1">
      <c r="A124" s="59"/>
      <c r="B124" s="59"/>
      <c r="C124" s="134"/>
      <c r="D124" s="76"/>
    </row>
    <row r="125" spans="1:4" s="10" customFormat="1" ht="18.95" customHeight="1">
      <c r="A125" s="340">
        <v>4</v>
      </c>
      <c r="B125" s="340"/>
      <c r="C125" s="340"/>
      <c r="D125" s="340"/>
    </row>
    <row r="126" spans="1:4" ht="18.95" customHeight="1">
      <c r="A126" s="346" t="s">
        <v>2</v>
      </c>
      <c r="B126" s="346" t="s">
        <v>3</v>
      </c>
      <c r="C126" s="349" t="s">
        <v>4</v>
      </c>
      <c r="D126" s="344" t="s">
        <v>46</v>
      </c>
    </row>
    <row r="127" spans="1:4" ht="18.95" customHeight="1">
      <c r="A127" s="347"/>
      <c r="B127" s="347"/>
      <c r="C127" s="350"/>
      <c r="D127" s="345"/>
    </row>
    <row r="128" spans="1:4" ht="18.95" customHeight="1">
      <c r="A128" s="17" t="s">
        <v>68</v>
      </c>
      <c r="B128" s="14"/>
      <c r="C128" s="135"/>
      <c r="D128" s="65"/>
    </row>
    <row r="129" spans="1:4" ht="18.95" customHeight="1">
      <c r="A129" s="4" t="s">
        <v>69</v>
      </c>
      <c r="B129" s="4"/>
      <c r="C129" s="270">
        <f>20000+50000</f>
        <v>70000</v>
      </c>
      <c r="D129" s="70">
        <v>11520</v>
      </c>
    </row>
    <row r="130" spans="1:4" ht="18.95" customHeight="1">
      <c r="A130" s="4" t="s">
        <v>70</v>
      </c>
      <c r="B130" s="4"/>
      <c r="C130" s="99">
        <v>70000</v>
      </c>
      <c r="D130" s="70">
        <v>13400</v>
      </c>
    </row>
    <row r="131" spans="1:4" ht="18.95" customHeight="1">
      <c r="A131" s="18" t="s">
        <v>71</v>
      </c>
      <c r="B131" s="4"/>
      <c r="C131" s="136"/>
      <c r="D131" s="86"/>
    </row>
    <row r="132" spans="1:4" ht="18.95" customHeight="1">
      <c r="A132" s="4" t="s">
        <v>192</v>
      </c>
      <c r="B132" s="19"/>
      <c r="C132" s="99">
        <v>100000</v>
      </c>
      <c r="D132" s="70">
        <v>4354</v>
      </c>
    </row>
    <row r="133" spans="1:4" ht="18.95" customHeight="1">
      <c r="A133" s="4" t="s">
        <v>191</v>
      </c>
      <c r="B133" s="4"/>
      <c r="C133" s="73">
        <v>80000</v>
      </c>
      <c r="D133" s="70">
        <v>5800</v>
      </c>
    </row>
    <row r="134" spans="1:4" ht="18.95" customHeight="1">
      <c r="A134" s="4" t="s">
        <v>193</v>
      </c>
      <c r="B134" s="4"/>
      <c r="C134" s="73">
        <v>50000</v>
      </c>
      <c r="D134" s="70">
        <v>0</v>
      </c>
    </row>
    <row r="135" spans="1:4" ht="18.95" customHeight="1">
      <c r="A135" s="4" t="s">
        <v>194</v>
      </c>
      <c r="B135" s="4"/>
      <c r="C135" s="269">
        <f>200000+176600</f>
        <v>376600</v>
      </c>
      <c r="D135" s="70">
        <v>120100</v>
      </c>
    </row>
    <row r="136" spans="1:4" ht="18.95" customHeight="1">
      <c r="A136" s="4" t="s">
        <v>195</v>
      </c>
      <c r="B136" s="4"/>
      <c r="C136" s="74">
        <v>300000</v>
      </c>
      <c r="D136" s="67">
        <v>0</v>
      </c>
    </row>
    <row r="137" spans="1:4" ht="18.95" customHeight="1">
      <c r="A137" s="4" t="s">
        <v>196</v>
      </c>
      <c r="B137" s="4"/>
      <c r="C137" s="74">
        <v>20000</v>
      </c>
      <c r="D137" s="67">
        <v>0</v>
      </c>
    </row>
    <row r="138" spans="1:4" ht="18.95" customHeight="1">
      <c r="A138" s="4" t="s">
        <v>197</v>
      </c>
      <c r="B138" s="4"/>
      <c r="C138" s="74">
        <v>10000</v>
      </c>
      <c r="D138" s="67">
        <v>0</v>
      </c>
    </row>
    <row r="139" spans="1:4" ht="18.95" customHeight="1">
      <c r="A139" s="4" t="s">
        <v>72</v>
      </c>
      <c r="B139" s="4"/>
      <c r="C139" s="74">
        <v>5000</v>
      </c>
      <c r="D139" s="67">
        <v>0</v>
      </c>
    </row>
    <row r="140" spans="1:4" ht="18.95" customHeight="1" thickBot="1">
      <c r="A140" s="6" t="s">
        <v>10</v>
      </c>
      <c r="B140" s="4"/>
      <c r="C140" s="75">
        <f>SUM(C129:C139)</f>
        <v>1081600</v>
      </c>
      <c r="D140" s="75">
        <f>SUM(D129:D139)</f>
        <v>155174</v>
      </c>
    </row>
    <row r="141" spans="1:4" ht="18.95" customHeight="1" thickTop="1">
      <c r="A141" s="7" t="s">
        <v>73</v>
      </c>
      <c r="B141" s="4"/>
      <c r="C141" s="89"/>
      <c r="D141" s="69"/>
    </row>
    <row r="142" spans="1:4" ht="18.95" customHeight="1">
      <c r="A142" s="4" t="s">
        <v>209</v>
      </c>
      <c r="B142" s="4"/>
      <c r="C142" s="73">
        <v>70000</v>
      </c>
      <c r="D142" s="70">
        <v>21250</v>
      </c>
    </row>
    <row r="143" spans="1:4" ht="18.95" customHeight="1">
      <c r="A143" s="4" t="s">
        <v>210</v>
      </c>
      <c r="B143" s="4"/>
      <c r="C143" s="74">
        <v>5000</v>
      </c>
      <c r="D143" s="70">
        <v>0</v>
      </c>
    </row>
    <row r="144" spans="1:4" ht="18.95" customHeight="1">
      <c r="A144" s="4" t="s">
        <v>211</v>
      </c>
      <c r="B144" s="4"/>
      <c r="C144" s="108">
        <v>10000</v>
      </c>
      <c r="D144" s="77">
        <v>0</v>
      </c>
    </row>
    <row r="145" spans="1:6" ht="18.95" customHeight="1">
      <c r="A145" s="4" t="s">
        <v>212</v>
      </c>
      <c r="B145" s="4"/>
      <c r="C145" s="99">
        <v>20000</v>
      </c>
      <c r="D145" s="70">
        <v>0</v>
      </c>
    </row>
    <row r="146" spans="1:6" ht="18.95" customHeight="1">
      <c r="A146" s="4" t="s">
        <v>213</v>
      </c>
      <c r="B146" s="4"/>
      <c r="C146" s="99">
        <v>50000</v>
      </c>
      <c r="D146" s="70">
        <v>0</v>
      </c>
    </row>
    <row r="147" spans="1:6" ht="18.95" customHeight="1">
      <c r="A147" s="4" t="s">
        <v>214</v>
      </c>
      <c r="B147" s="4"/>
      <c r="C147" s="99">
        <v>5000</v>
      </c>
      <c r="D147" s="70">
        <v>0</v>
      </c>
    </row>
    <row r="148" spans="1:6" ht="18.95" customHeight="1">
      <c r="A148" s="4" t="s">
        <v>75</v>
      </c>
      <c r="B148" s="4"/>
      <c r="C148" s="99">
        <v>70000</v>
      </c>
      <c r="D148" s="87">
        <v>38020</v>
      </c>
    </row>
    <row r="149" spans="1:6" ht="18.95" customHeight="1" thickBot="1">
      <c r="A149" s="6" t="s">
        <v>10</v>
      </c>
      <c r="B149" s="4"/>
      <c r="C149" s="84">
        <f>SUM(C142:C148)</f>
        <v>230000</v>
      </c>
      <c r="D149" s="84">
        <f>SUM(D142:D148)</f>
        <v>59270</v>
      </c>
    </row>
    <row r="150" spans="1:6" ht="18.95" customHeight="1" thickTop="1">
      <c r="A150" s="11" t="s">
        <v>76</v>
      </c>
      <c r="B150" s="6"/>
      <c r="C150" s="99"/>
      <c r="D150" s="70"/>
    </row>
    <row r="151" spans="1:6" ht="18.95" customHeight="1">
      <c r="A151" s="4" t="s">
        <v>77</v>
      </c>
      <c r="B151" s="4"/>
      <c r="C151" s="99">
        <v>120000</v>
      </c>
      <c r="D151" s="70">
        <v>27645.54</v>
      </c>
      <c r="F151" s="10"/>
    </row>
    <row r="152" spans="1:6" ht="18.95" customHeight="1">
      <c r="A152" s="4" t="s">
        <v>78</v>
      </c>
      <c r="B152" s="4"/>
      <c r="C152" s="99">
        <v>10000</v>
      </c>
      <c r="D152" s="70">
        <v>1293.6300000000001</v>
      </c>
    </row>
    <row r="153" spans="1:6" ht="18.95" customHeight="1">
      <c r="A153" s="4" t="s">
        <v>79</v>
      </c>
      <c r="B153" s="4"/>
      <c r="C153" s="99">
        <v>5000</v>
      </c>
      <c r="D153" s="70">
        <v>0</v>
      </c>
    </row>
    <row r="154" spans="1:6" ht="18.95" customHeight="1">
      <c r="A154" s="4" t="s">
        <v>80</v>
      </c>
      <c r="B154" s="4"/>
      <c r="C154" s="108">
        <v>115000</v>
      </c>
      <c r="D154" s="67">
        <v>18382.599999999999</v>
      </c>
    </row>
    <row r="155" spans="1:6" ht="18.95" customHeight="1" thickBot="1">
      <c r="A155" s="6" t="s">
        <v>10</v>
      </c>
      <c r="B155" s="4"/>
      <c r="C155" s="88">
        <f>SUM(C151:C154)</f>
        <v>250000</v>
      </c>
      <c r="D155" s="88">
        <f>SUM(D151:D154)</f>
        <v>47321.770000000004</v>
      </c>
    </row>
    <row r="156" spans="1:6" ht="18.95" customHeight="1" thickTop="1">
      <c r="A156" s="32" t="s">
        <v>81</v>
      </c>
      <c r="B156" s="23"/>
      <c r="C156" s="176"/>
      <c r="D156" s="177"/>
    </row>
    <row r="157" spans="1:6" ht="18.95" customHeight="1">
      <c r="A157" s="12" t="s">
        <v>198</v>
      </c>
      <c r="B157" s="4"/>
      <c r="C157" s="175"/>
      <c r="D157" s="173"/>
    </row>
    <row r="158" spans="1:6" ht="18.95" customHeight="1">
      <c r="A158" s="171" t="s">
        <v>199</v>
      </c>
      <c r="B158" s="4"/>
      <c r="C158" s="178">
        <v>5800</v>
      </c>
      <c r="D158" s="173">
        <v>0</v>
      </c>
    </row>
    <row r="159" spans="1:6" ht="18.95" customHeight="1">
      <c r="A159" s="171" t="s">
        <v>200</v>
      </c>
      <c r="B159" s="4"/>
      <c r="C159" s="178"/>
      <c r="D159" s="173"/>
    </row>
    <row r="160" spans="1:6" ht="18.95" customHeight="1">
      <c r="A160" s="171" t="s">
        <v>201</v>
      </c>
      <c r="B160" s="4"/>
      <c r="C160" s="178">
        <v>10000</v>
      </c>
      <c r="D160" s="173">
        <v>0</v>
      </c>
    </row>
    <row r="161" spans="1:4" ht="18.95" customHeight="1">
      <c r="A161" s="172" t="s">
        <v>202</v>
      </c>
      <c r="B161" s="21"/>
      <c r="C161" s="179">
        <v>9000</v>
      </c>
      <c r="D161" s="174">
        <v>0</v>
      </c>
    </row>
    <row r="162" spans="1:4" ht="18.95" customHeight="1">
      <c r="A162" s="166"/>
      <c r="B162" s="166"/>
      <c r="C162" s="118"/>
      <c r="D162" s="76"/>
    </row>
    <row r="163" spans="1:4" ht="18.95" customHeight="1">
      <c r="A163" s="166"/>
      <c r="B163" s="166"/>
      <c r="C163" s="118"/>
      <c r="D163" s="76"/>
    </row>
    <row r="164" spans="1:4" ht="18.95" customHeight="1">
      <c r="A164" s="166"/>
      <c r="B164" s="166"/>
      <c r="C164" s="118"/>
      <c r="D164" s="76"/>
    </row>
    <row r="165" spans="1:4" ht="18.95" customHeight="1">
      <c r="A165" s="59"/>
      <c r="B165" s="59"/>
      <c r="C165" s="118"/>
      <c r="D165" s="76"/>
    </row>
    <row r="166" spans="1:4" ht="18.95" customHeight="1">
      <c r="A166" s="340">
        <v>5</v>
      </c>
      <c r="B166" s="340"/>
      <c r="C166" s="340"/>
      <c r="D166" s="340"/>
    </row>
    <row r="167" spans="1:4" ht="18.95" customHeight="1">
      <c r="A167" s="346" t="s">
        <v>2</v>
      </c>
      <c r="B167" s="346" t="s">
        <v>3</v>
      </c>
      <c r="C167" s="349" t="s">
        <v>4</v>
      </c>
      <c r="D167" s="344" t="s">
        <v>46</v>
      </c>
    </row>
    <row r="168" spans="1:4" ht="18.95" customHeight="1">
      <c r="A168" s="347"/>
      <c r="B168" s="347"/>
      <c r="C168" s="350"/>
      <c r="D168" s="345"/>
    </row>
    <row r="169" spans="1:4" ht="18.95" customHeight="1">
      <c r="A169" s="7" t="s">
        <v>81</v>
      </c>
      <c r="B169" s="4"/>
      <c r="C169" s="107"/>
      <c r="D169" s="69"/>
    </row>
    <row r="170" spans="1:4" ht="18.95" customHeight="1">
      <c r="A170" s="4" t="s">
        <v>205</v>
      </c>
      <c r="B170" s="4"/>
      <c r="C170" s="107"/>
      <c r="D170" s="69"/>
    </row>
    <row r="171" spans="1:4" ht="18.95" customHeight="1">
      <c r="A171" s="12" t="s">
        <v>203</v>
      </c>
      <c r="B171" s="4"/>
      <c r="C171" s="107">
        <v>20000</v>
      </c>
      <c r="D171" s="69">
        <v>0</v>
      </c>
    </row>
    <row r="172" spans="1:4" ht="18.95" customHeight="1">
      <c r="A172" s="4" t="s">
        <v>207</v>
      </c>
      <c r="B172" s="4"/>
      <c r="C172" s="99"/>
      <c r="D172" s="70"/>
    </row>
    <row r="173" spans="1:4" ht="18.95" customHeight="1">
      <c r="A173" s="4" t="s">
        <v>208</v>
      </c>
      <c r="B173" s="4"/>
      <c r="C173" s="99">
        <v>21000</v>
      </c>
      <c r="D173" s="170">
        <v>0</v>
      </c>
    </row>
    <row r="174" spans="1:4" ht="18.95" customHeight="1">
      <c r="A174" s="4" t="s">
        <v>204</v>
      </c>
      <c r="B174" s="23"/>
      <c r="C174" s="99">
        <v>22000</v>
      </c>
      <c r="D174" s="170">
        <v>0</v>
      </c>
    </row>
    <row r="175" spans="1:4" ht="18.95" customHeight="1">
      <c r="A175" s="4" t="s">
        <v>215</v>
      </c>
      <c r="B175" s="23"/>
      <c r="C175" s="99">
        <v>3200</v>
      </c>
      <c r="D175" s="170">
        <v>0</v>
      </c>
    </row>
    <row r="176" spans="1:4" ht="18.95" customHeight="1">
      <c r="A176" s="4" t="s">
        <v>206</v>
      </c>
      <c r="B176" s="23"/>
      <c r="C176" s="130">
        <v>50000</v>
      </c>
      <c r="D176" s="161">
        <v>0</v>
      </c>
    </row>
    <row r="177" spans="1:6" ht="18.95" customHeight="1" thickBot="1">
      <c r="A177" s="6" t="s">
        <v>10</v>
      </c>
      <c r="B177" s="4"/>
      <c r="C177" s="84">
        <f>C158+C160+C161+C171+C173+C174+C175+C176</f>
        <v>141000</v>
      </c>
      <c r="D177" s="84">
        <f>D158+D160+D161+D171+D173+D174+D175+D176</f>
        <v>0</v>
      </c>
    </row>
    <row r="178" spans="1:6" ht="18.95" customHeight="1" thickTop="1">
      <c r="A178" s="7" t="s">
        <v>82</v>
      </c>
      <c r="B178" s="4"/>
      <c r="C178" s="107"/>
      <c r="D178" s="89"/>
    </row>
    <row r="179" spans="1:6" ht="18.95" customHeight="1">
      <c r="A179" s="4" t="s">
        <v>83</v>
      </c>
      <c r="B179" s="4"/>
      <c r="C179" s="108">
        <v>30000</v>
      </c>
      <c r="D179" s="74">
        <v>0</v>
      </c>
    </row>
    <row r="180" spans="1:6" ht="18.95" customHeight="1" thickBot="1">
      <c r="A180" s="6" t="s">
        <v>10</v>
      </c>
      <c r="B180" s="6"/>
      <c r="C180" s="75">
        <f>SUM(C179)</f>
        <v>30000</v>
      </c>
      <c r="D180" s="75">
        <f>SUM(D179)</f>
        <v>0</v>
      </c>
    </row>
    <row r="181" spans="1:6" ht="18.95" customHeight="1" thickTop="1">
      <c r="A181" s="22" t="s">
        <v>84</v>
      </c>
      <c r="B181" s="23"/>
      <c r="C181" s="107"/>
      <c r="D181" s="89"/>
    </row>
    <row r="182" spans="1:6" ht="18.95" customHeight="1">
      <c r="A182" s="7" t="s">
        <v>85</v>
      </c>
      <c r="B182" s="4"/>
      <c r="C182" s="99"/>
      <c r="D182" s="73"/>
    </row>
    <row r="183" spans="1:6" ht="18.95" customHeight="1">
      <c r="A183" s="4" t="s">
        <v>86</v>
      </c>
      <c r="B183" s="4"/>
      <c r="C183" s="99">
        <v>15000</v>
      </c>
      <c r="D183" s="73">
        <v>15000</v>
      </c>
    </row>
    <row r="184" spans="1:6" ht="18.95" customHeight="1">
      <c r="A184" s="7" t="s">
        <v>87</v>
      </c>
      <c r="B184" s="4"/>
      <c r="D184" s="73"/>
    </row>
    <row r="185" spans="1:6" ht="18.95" customHeight="1">
      <c r="A185" s="4" t="s">
        <v>186</v>
      </c>
      <c r="B185" s="8"/>
      <c r="C185" s="108">
        <v>5000</v>
      </c>
      <c r="D185" s="74">
        <v>0</v>
      </c>
    </row>
    <row r="186" spans="1:6" ht="18.95" customHeight="1">
      <c r="A186" s="15" t="s">
        <v>187</v>
      </c>
      <c r="B186" s="13"/>
      <c r="C186" s="74">
        <v>5000</v>
      </c>
      <c r="D186" s="74">
        <v>0</v>
      </c>
    </row>
    <row r="187" spans="1:6" ht="18.95" customHeight="1">
      <c r="A187" s="15" t="s">
        <v>185</v>
      </c>
      <c r="B187" s="13"/>
      <c r="C187" s="73">
        <v>3000</v>
      </c>
      <c r="D187" s="73">
        <v>3000</v>
      </c>
    </row>
    <row r="188" spans="1:6" ht="18.95" customHeight="1" thickBot="1">
      <c r="A188" s="13" t="s">
        <v>10</v>
      </c>
      <c r="B188" s="13"/>
      <c r="C188" s="180">
        <f>SUM(C183:C187)</f>
        <v>28000</v>
      </c>
      <c r="D188" s="180">
        <f>SUM(D183:D187)</f>
        <v>18000</v>
      </c>
    </row>
    <row r="189" spans="1:6" ht="18.95" customHeight="1" thickTop="1" thickBot="1">
      <c r="A189" s="24" t="s">
        <v>88</v>
      </c>
      <c r="B189" s="24"/>
      <c r="C189" s="90">
        <f>C188+C180+C177+C155+C149+C140+C113+C104+C97</f>
        <v>7056020</v>
      </c>
      <c r="D189" s="90">
        <f>D188+D180+D177+D155+D149+D140+D113+D104+D97</f>
        <v>1459163.77</v>
      </c>
      <c r="F189" s="25"/>
    </row>
    <row r="190" spans="1:6" ht="18.95" customHeight="1" thickTop="1">
      <c r="A190" s="22" t="s">
        <v>89</v>
      </c>
      <c r="B190" s="23"/>
      <c r="C190" s="107"/>
      <c r="D190" s="69"/>
    </row>
    <row r="191" spans="1:6" ht="18.95" customHeight="1">
      <c r="A191" s="7" t="s">
        <v>90</v>
      </c>
      <c r="B191" s="4"/>
      <c r="C191" s="99"/>
      <c r="D191" s="70"/>
      <c r="F191" s="10"/>
    </row>
    <row r="192" spans="1:6" ht="18.95" customHeight="1">
      <c r="A192" s="4" t="s">
        <v>91</v>
      </c>
      <c r="B192" s="4"/>
      <c r="C192" s="99">
        <v>25000</v>
      </c>
      <c r="D192" s="70">
        <v>0</v>
      </c>
    </row>
    <row r="193" spans="1:5" ht="18.95" customHeight="1" thickBot="1">
      <c r="A193" s="6" t="s">
        <v>10</v>
      </c>
      <c r="B193" s="4"/>
      <c r="C193" s="181">
        <f t="shared" ref="C193:D194" si="0">SUM(C192)</f>
        <v>25000</v>
      </c>
      <c r="D193" s="181">
        <f t="shared" si="0"/>
        <v>0</v>
      </c>
    </row>
    <row r="194" spans="1:5" s="27" customFormat="1" ht="18.95" customHeight="1" thickTop="1" thickBot="1">
      <c r="A194" s="24" t="s">
        <v>92</v>
      </c>
      <c r="B194" s="26"/>
      <c r="C194" s="91">
        <f t="shared" si="0"/>
        <v>25000</v>
      </c>
      <c r="D194" s="91">
        <f t="shared" si="0"/>
        <v>0</v>
      </c>
      <c r="E194" s="31"/>
    </row>
    <row r="195" spans="1:5" ht="18.95" customHeight="1" thickTop="1">
      <c r="A195" s="7" t="s">
        <v>93</v>
      </c>
      <c r="B195" s="4"/>
      <c r="C195" s="107"/>
      <c r="D195" s="69"/>
    </row>
    <row r="196" spans="1:5" ht="18.95" customHeight="1">
      <c r="A196" s="7" t="s">
        <v>94</v>
      </c>
      <c r="B196" s="4"/>
      <c r="C196" s="99"/>
      <c r="D196" s="70"/>
    </row>
    <row r="197" spans="1:5" ht="18.95" customHeight="1">
      <c r="A197" s="7" t="s">
        <v>95</v>
      </c>
      <c r="B197" s="4"/>
      <c r="C197" s="99"/>
      <c r="D197" s="70"/>
    </row>
    <row r="198" spans="1:5" ht="18.95" customHeight="1">
      <c r="A198" s="4" t="s">
        <v>96</v>
      </c>
      <c r="B198" s="4"/>
      <c r="C198" s="95">
        <v>1569420</v>
      </c>
      <c r="D198" s="70">
        <v>263370</v>
      </c>
    </row>
    <row r="199" spans="1:5" ht="18.95" customHeight="1">
      <c r="A199" s="4" t="s">
        <v>58</v>
      </c>
      <c r="B199" s="4"/>
      <c r="C199" s="99">
        <v>42000</v>
      </c>
      <c r="D199" s="70">
        <v>10500</v>
      </c>
    </row>
    <row r="200" spans="1:5" ht="18.95" customHeight="1">
      <c r="A200" s="8" t="s">
        <v>188</v>
      </c>
      <c r="B200" s="8"/>
      <c r="C200" s="99">
        <v>430000</v>
      </c>
      <c r="D200" s="70">
        <v>102870</v>
      </c>
    </row>
    <row r="201" spans="1:5" ht="18.95" customHeight="1">
      <c r="A201" s="4" t="s">
        <v>189</v>
      </c>
      <c r="B201" s="8"/>
      <c r="C201" s="130">
        <v>70000</v>
      </c>
      <c r="D201" s="77">
        <v>13650</v>
      </c>
    </row>
    <row r="202" spans="1:5" ht="18.95" customHeight="1" thickBot="1">
      <c r="A202" s="28" t="s">
        <v>10</v>
      </c>
      <c r="B202" s="21"/>
      <c r="C202" s="84">
        <f>SUM(C198:C201)</f>
        <v>2111420</v>
      </c>
      <c r="D202" s="84">
        <f>SUM(D198:D201)</f>
        <v>390390</v>
      </c>
    </row>
    <row r="203" spans="1:5" ht="18.95" customHeight="1" thickTop="1">
      <c r="A203" s="10"/>
      <c r="B203" s="10"/>
      <c r="C203" s="137"/>
      <c r="D203" s="92"/>
    </row>
    <row r="204" spans="1:5" ht="18.95" customHeight="1">
      <c r="A204" s="10"/>
      <c r="B204" s="10"/>
      <c r="C204" s="137"/>
      <c r="D204" s="92"/>
    </row>
    <row r="205" spans="1:5" ht="18.95" customHeight="1">
      <c r="A205" s="10"/>
      <c r="B205" s="10"/>
      <c r="C205" s="137"/>
      <c r="D205" s="92"/>
    </row>
    <row r="206" spans="1:5" ht="18.95" customHeight="1">
      <c r="A206" s="10"/>
      <c r="B206" s="10"/>
      <c r="C206" s="137"/>
      <c r="D206" s="92"/>
    </row>
    <row r="207" spans="1:5" ht="18.95" customHeight="1">
      <c r="A207" s="340">
        <v>6</v>
      </c>
      <c r="B207" s="340"/>
      <c r="C207" s="340"/>
      <c r="D207" s="340"/>
    </row>
    <row r="208" spans="1:5" ht="18.95" customHeight="1">
      <c r="A208" s="346" t="s">
        <v>2</v>
      </c>
      <c r="B208" s="346" t="s">
        <v>3</v>
      </c>
      <c r="C208" s="349" t="s">
        <v>4</v>
      </c>
      <c r="D208" s="344" t="s">
        <v>46</v>
      </c>
    </row>
    <row r="209" spans="1:5" ht="18.95" customHeight="1">
      <c r="A209" s="347"/>
      <c r="B209" s="347"/>
      <c r="C209" s="350"/>
      <c r="D209" s="345"/>
    </row>
    <row r="210" spans="1:5" ht="18.95" customHeight="1">
      <c r="A210" s="7" t="s">
        <v>60</v>
      </c>
      <c r="B210" s="8"/>
      <c r="C210" s="107"/>
      <c r="D210" s="69"/>
    </row>
    <row r="211" spans="1:5" ht="18.95" customHeight="1">
      <c r="A211" s="7" t="s">
        <v>61</v>
      </c>
      <c r="B211" s="8"/>
      <c r="C211" s="107"/>
      <c r="D211" s="69"/>
    </row>
    <row r="212" spans="1:5" ht="18.95" customHeight="1">
      <c r="A212" s="7" t="s">
        <v>62</v>
      </c>
      <c r="B212" s="13"/>
      <c r="C212" s="99"/>
      <c r="D212" s="70"/>
    </row>
    <row r="213" spans="1:5" ht="18.95" customHeight="1">
      <c r="A213" s="4" t="s">
        <v>63</v>
      </c>
      <c r="B213" s="4"/>
      <c r="C213" s="99">
        <v>50000</v>
      </c>
      <c r="D213" s="73">
        <v>3800</v>
      </c>
    </row>
    <row r="214" spans="1:5" ht="18.95" customHeight="1">
      <c r="A214" s="4" t="s">
        <v>114</v>
      </c>
      <c r="B214" s="4"/>
      <c r="C214" s="99">
        <v>5000</v>
      </c>
      <c r="D214" s="73">
        <v>0</v>
      </c>
    </row>
    <row r="215" spans="1:5" ht="18.95" customHeight="1">
      <c r="A215" s="4" t="s">
        <v>98</v>
      </c>
      <c r="B215" s="6"/>
      <c r="C215" s="99">
        <v>136800</v>
      </c>
      <c r="D215" s="73">
        <v>34200</v>
      </c>
    </row>
    <row r="216" spans="1:5" ht="18.95" customHeight="1">
      <c r="A216" s="4" t="s">
        <v>99</v>
      </c>
      <c r="B216" s="4"/>
      <c r="C216" s="108">
        <v>20000</v>
      </c>
      <c r="D216" s="93">
        <v>7200</v>
      </c>
      <c r="E216" s="58"/>
    </row>
    <row r="217" spans="1:5" ht="18.95" customHeight="1" thickBot="1">
      <c r="A217" s="29" t="s">
        <v>10</v>
      </c>
      <c r="B217" s="4"/>
      <c r="C217" s="84">
        <f>SUM(C213:C216)</f>
        <v>211800</v>
      </c>
      <c r="D217" s="84">
        <f>SUM(D213:D216)</f>
        <v>45200</v>
      </c>
      <c r="E217" s="58"/>
    </row>
    <row r="218" spans="1:5" ht="18.95" customHeight="1" thickTop="1">
      <c r="A218" s="8" t="s">
        <v>23</v>
      </c>
      <c r="B218" s="6"/>
      <c r="C218" s="130" t="s">
        <v>23</v>
      </c>
      <c r="D218" s="94"/>
    </row>
    <row r="219" spans="1:5" ht="18.95" customHeight="1">
      <c r="A219" s="7" t="s">
        <v>68</v>
      </c>
      <c r="B219" s="6"/>
      <c r="C219" s="99" t="s">
        <v>23</v>
      </c>
      <c r="D219" s="95"/>
    </row>
    <row r="220" spans="1:5" ht="18.95" customHeight="1">
      <c r="A220" s="4" t="s">
        <v>100</v>
      </c>
      <c r="B220" s="4"/>
      <c r="C220" s="108">
        <v>10000</v>
      </c>
      <c r="D220" s="74">
        <v>0</v>
      </c>
      <c r="E220" s="31"/>
    </row>
    <row r="221" spans="1:5" ht="18.95" customHeight="1">
      <c r="A221" s="12" t="s">
        <v>101</v>
      </c>
      <c r="B221" s="4"/>
      <c r="C221" s="97"/>
      <c r="D221" s="73"/>
      <c r="E221" s="44"/>
    </row>
    <row r="222" spans="1:5" ht="18.95" customHeight="1">
      <c r="A222" s="30" t="s">
        <v>217</v>
      </c>
      <c r="B222" s="4"/>
      <c r="C222" s="138">
        <v>30000</v>
      </c>
      <c r="D222" s="96">
        <v>0</v>
      </c>
    </row>
    <row r="223" spans="1:5" ht="18.95" customHeight="1">
      <c r="A223" s="4" t="s">
        <v>216</v>
      </c>
      <c r="B223" s="4"/>
      <c r="C223" s="93">
        <v>40000</v>
      </c>
      <c r="D223" s="93">
        <v>0</v>
      </c>
      <c r="E223" s="31"/>
    </row>
    <row r="224" spans="1:5" ht="18.95" customHeight="1">
      <c r="A224" s="15" t="s">
        <v>218</v>
      </c>
      <c r="B224" s="13"/>
      <c r="C224" s="93">
        <v>30000</v>
      </c>
      <c r="D224" s="74">
        <v>0</v>
      </c>
      <c r="E224" s="31"/>
    </row>
    <row r="225" spans="1:6" ht="18.95" customHeight="1">
      <c r="A225" s="15" t="s">
        <v>289</v>
      </c>
      <c r="B225" s="13"/>
      <c r="C225" s="93">
        <v>200000</v>
      </c>
      <c r="D225" s="74">
        <v>0</v>
      </c>
      <c r="E225" s="31"/>
    </row>
    <row r="226" spans="1:6" ht="18.95" customHeight="1">
      <c r="A226" s="4" t="s">
        <v>102</v>
      </c>
      <c r="B226" s="7"/>
      <c r="C226" s="108">
        <v>5000</v>
      </c>
      <c r="D226" s="74">
        <v>0</v>
      </c>
      <c r="E226" s="31"/>
    </row>
    <row r="227" spans="1:6" ht="18.95" customHeight="1" thickBot="1">
      <c r="A227" s="6" t="s">
        <v>10</v>
      </c>
      <c r="B227" s="7"/>
      <c r="C227" s="84">
        <f>SUM(C220:C226)</f>
        <v>315000</v>
      </c>
      <c r="D227" s="84">
        <f>SUM(D220:D226)</f>
        <v>0</v>
      </c>
      <c r="E227" s="31"/>
    </row>
    <row r="228" spans="1:6" ht="18.95" customHeight="1" thickTop="1">
      <c r="A228" s="32" t="s">
        <v>73</v>
      </c>
      <c r="B228" s="23"/>
      <c r="C228" s="85"/>
      <c r="D228" s="69"/>
      <c r="E228" s="31"/>
    </row>
    <row r="229" spans="1:6" ht="18.95" customHeight="1">
      <c r="A229" s="4" t="s">
        <v>74</v>
      </c>
      <c r="B229" s="4"/>
      <c r="C229" s="99">
        <v>40000</v>
      </c>
      <c r="D229" s="70">
        <v>0</v>
      </c>
      <c r="E229" s="31"/>
    </row>
    <row r="230" spans="1:6" ht="18.95" customHeight="1">
      <c r="A230" s="4" t="s">
        <v>103</v>
      </c>
      <c r="B230" s="4"/>
      <c r="C230" s="108">
        <v>30000</v>
      </c>
      <c r="D230" s="67">
        <v>0</v>
      </c>
      <c r="E230" s="31"/>
    </row>
    <row r="231" spans="1:6" ht="18.95" customHeight="1" thickBot="1">
      <c r="A231" s="6" t="s">
        <v>10</v>
      </c>
      <c r="B231" s="4"/>
      <c r="C231" s="75">
        <f>SUM(C229:C230)</f>
        <v>70000</v>
      </c>
      <c r="D231" s="75">
        <f>SUM(D229:D230)</f>
        <v>0</v>
      </c>
      <c r="E231" s="31"/>
    </row>
    <row r="232" spans="1:6" ht="18.95" customHeight="1" thickTop="1">
      <c r="A232" s="32" t="s">
        <v>76</v>
      </c>
      <c r="B232" s="23"/>
      <c r="C232" s="100"/>
      <c r="D232" s="100"/>
      <c r="E232" s="31"/>
    </row>
    <row r="233" spans="1:6" ht="18.95" customHeight="1">
      <c r="A233" s="42" t="s">
        <v>219</v>
      </c>
      <c r="B233" s="23"/>
      <c r="C233" s="109">
        <v>10000</v>
      </c>
      <c r="D233" s="182">
        <v>7648</v>
      </c>
      <c r="E233" s="31"/>
    </row>
    <row r="234" spans="1:6" ht="18.95" customHeight="1" thickBot="1">
      <c r="A234" s="43" t="s">
        <v>10</v>
      </c>
      <c r="B234" s="4"/>
      <c r="C234" s="75">
        <f>SUM(C233)</f>
        <v>10000</v>
      </c>
      <c r="D234" s="75">
        <f>SUM(D233)</f>
        <v>7648</v>
      </c>
      <c r="E234" s="31"/>
    </row>
    <row r="235" spans="1:6" ht="18.95" customHeight="1" thickTop="1">
      <c r="A235" s="7" t="s">
        <v>104</v>
      </c>
      <c r="B235" s="4"/>
      <c r="C235" s="69"/>
      <c r="D235" s="69"/>
    </row>
    <row r="236" spans="1:6" ht="18.95" customHeight="1">
      <c r="A236" s="7" t="s">
        <v>81</v>
      </c>
      <c r="B236" s="4"/>
      <c r="C236" s="70"/>
      <c r="D236" s="70"/>
    </row>
    <row r="237" spans="1:6" ht="18.95" customHeight="1">
      <c r="A237" s="4" t="s">
        <v>105</v>
      </c>
      <c r="B237" s="6"/>
      <c r="C237" s="67"/>
      <c r="D237" s="67"/>
    </row>
    <row r="238" spans="1:6" ht="18.95" customHeight="1">
      <c r="A238" s="12" t="s">
        <v>290</v>
      </c>
      <c r="B238" s="4"/>
      <c r="C238" s="183">
        <v>23600</v>
      </c>
      <c r="D238" s="97">
        <v>0</v>
      </c>
    </row>
    <row r="239" spans="1:6" ht="18.95" customHeight="1">
      <c r="A239" s="12" t="s">
        <v>182</v>
      </c>
      <c r="B239" s="8"/>
      <c r="C239" s="139"/>
      <c r="D239" s="98"/>
    </row>
    <row r="240" spans="1:6" ht="18.95" customHeight="1">
      <c r="A240" s="12" t="s">
        <v>220</v>
      </c>
      <c r="B240" s="8"/>
      <c r="C240" s="98">
        <v>21000</v>
      </c>
      <c r="D240" s="98">
        <v>0</v>
      </c>
      <c r="F240" s="10"/>
    </row>
    <row r="241" spans="1:5" ht="18.95" customHeight="1">
      <c r="A241" s="12" t="s">
        <v>221</v>
      </c>
      <c r="B241" s="4"/>
      <c r="C241" s="183">
        <v>22000</v>
      </c>
      <c r="D241" s="183">
        <v>0</v>
      </c>
    </row>
    <row r="242" spans="1:5" ht="18.95" customHeight="1">
      <c r="A242" s="12" t="s">
        <v>222</v>
      </c>
      <c r="B242" s="4"/>
      <c r="C242" s="183">
        <v>12000</v>
      </c>
      <c r="D242" s="183">
        <v>0</v>
      </c>
    </row>
    <row r="243" spans="1:5" ht="18.95" customHeight="1">
      <c r="A243" s="12" t="s">
        <v>223</v>
      </c>
      <c r="B243" s="23"/>
      <c r="C243" s="140">
        <v>3200</v>
      </c>
      <c r="D243" s="140">
        <v>0</v>
      </c>
    </row>
    <row r="244" spans="1:5" ht="18.95" customHeight="1" thickBot="1">
      <c r="A244" s="6" t="s">
        <v>10</v>
      </c>
      <c r="B244" s="4"/>
      <c r="C244" s="72">
        <f>SUM(C238:C243)</f>
        <v>81800</v>
      </c>
      <c r="D244" s="72">
        <f>SUM(D238:D243)</f>
        <v>0</v>
      </c>
    </row>
    <row r="245" spans="1:5" s="35" customFormat="1" ht="18.95" customHeight="1" thickTop="1" thickBot="1">
      <c r="A245" s="33" t="s">
        <v>106</v>
      </c>
      <c r="B245" s="34"/>
      <c r="C245" s="90">
        <f>C202+C217+C227+C231+C244+C234</f>
        <v>2800020</v>
      </c>
      <c r="D245" s="90">
        <f>D202+D217+D227+D231+D244+D234</f>
        <v>443238</v>
      </c>
      <c r="E245" s="46"/>
    </row>
    <row r="246" spans="1:5" s="36" customFormat="1" ht="18.95" customHeight="1" thickTop="1">
      <c r="A246" s="215" t="s">
        <v>107</v>
      </c>
      <c r="B246" s="216"/>
      <c r="C246" s="217">
        <f>C189+C194+C245</f>
        <v>9881040</v>
      </c>
      <c r="D246" s="217">
        <f>D189+D194+D245</f>
        <v>1902401.77</v>
      </c>
      <c r="E246" s="51"/>
    </row>
    <row r="247" spans="1:5" s="36" customFormat="1" ht="18.95" customHeight="1">
      <c r="A247" s="61"/>
      <c r="B247" s="51"/>
      <c r="C247" s="184"/>
      <c r="D247" s="184"/>
      <c r="E247" s="51"/>
    </row>
    <row r="248" spans="1:5" ht="18.95" customHeight="1">
      <c r="A248" s="340">
        <v>7</v>
      </c>
      <c r="B248" s="340"/>
      <c r="C248" s="340"/>
      <c r="D248" s="340"/>
    </row>
    <row r="249" spans="1:5" ht="18.95" customHeight="1">
      <c r="A249" s="346" t="s">
        <v>2</v>
      </c>
      <c r="B249" s="346" t="s">
        <v>3</v>
      </c>
      <c r="C249" s="349" t="s">
        <v>4</v>
      </c>
      <c r="D249" s="344" t="s">
        <v>46</v>
      </c>
    </row>
    <row r="250" spans="1:5" ht="18.95" customHeight="1">
      <c r="A250" s="347"/>
      <c r="B250" s="347"/>
      <c r="C250" s="350"/>
      <c r="D250" s="345"/>
    </row>
    <row r="251" spans="1:5" ht="18.95" customHeight="1">
      <c r="A251" s="37" t="s">
        <v>108</v>
      </c>
      <c r="B251" s="8"/>
      <c r="C251" s="141"/>
      <c r="D251" s="85"/>
    </row>
    <row r="252" spans="1:5" ht="18.95" customHeight="1">
      <c r="A252" s="7" t="s">
        <v>109</v>
      </c>
      <c r="B252" s="4"/>
      <c r="C252" s="142"/>
      <c r="D252" s="77"/>
    </row>
    <row r="253" spans="1:5" ht="18.95" customHeight="1">
      <c r="A253" s="7" t="s">
        <v>60</v>
      </c>
      <c r="B253" s="47"/>
      <c r="C253" s="143"/>
      <c r="D253" s="99"/>
    </row>
    <row r="254" spans="1:5" ht="18.95" customHeight="1">
      <c r="A254" s="11" t="s">
        <v>68</v>
      </c>
      <c r="B254" s="4"/>
      <c r="C254" s="100"/>
      <c r="D254" s="100"/>
    </row>
    <row r="255" spans="1:5" ht="18.95" customHeight="1">
      <c r="A255" s="4" t="s">
        <v>224</v>
      </c>
      <c r="B255" s="6"/>
      <c r="C255" s="130"/>
      <c r="D255" s="101"/>
    </row>
    <row r="256" spans="1:5" ht="18.95" customHeight="1">
      <c r="A256" s="4" t="s">
        <v>225</v>
      </c>
      <c r="B256" s="4"/>
      <c r="C256" s="99">
        <v>90000</v>
      </c>
      <c r="D256" s="73">
        <v>0</v>
      </c>
    </row>
    <row r="257" spans="1:5" ht="18.95" customHeight="1">
      <c r="A257" s="8" t="s">
        <v>228</v>
      </c>
      <c r="B257" s="8"/>
      <c r="C257" s="130">
        <v>22000</v>
      </c>
      <c r="D257" s="101">
        <v>0</v>
      </c>
    </row>
    <row r="258" spans="1:5" ht="18.95" customHeight="1" thickBot="1">
      <c r="A258" s="13" t="s">
        <v>10</v>
      </c>
      <c r="B258" s="8"/>
      <c r="C258" s="84">
        <f>SUM(C255:C257)</f>
        <v>112000</v>
      </c>
      <c r="D258" s="84">
        <f>SUM(D255:D257)</f>
        <v>0</v>
      </c>
    </row>
    <row r="259" spans="1:5" s="35" customFormat="1" ht="18.95" customHeight="1" thickTop="1" thickBot="1">
      <c r="A259" s="33" t="s">
        <v>110</v>
      </c>
      <c r="B259" s="34"/>
      <c r="C259" s="91">
        <f>C258</f>
        <v>112000</v>
      </c>
      <c r="D259" s="91">
        <f>D258</f>
        <v>0</v>
      </c>
      <c r="E259" s="46"/>
    </row>
    <row r="260" spans="1:5" s="36" customFormat="1" ht="18.95" customHeight="1" thickTop="1" thickBot="1">
      <c r="A260" s="218" t="s">
        <v>111</v>
      </c>
      <c r="B260" s="219"/>
      <c r="C260" s="220">
        <f>C259</f>
        <v>112000</v>
      </c>
      <c r="D260" s="220">
        <f>D259</f>
        <v>0</v>
      </c>
      <c r="E260" s="51"/>
    </row>
    <row r="261" spans="1:5" ht="18.95" customHeight="1" thickTop="1">
      <c r="A261" s="22" t="s">
        <v>112</v>
      </c>
      <c r="B261" s="23"/>
      <c r="C261" s="107"/>
      <c r="D261" s="103"/>
    </row>
    <row r="262" spans="1:5" ht="18.95" customHeight="1">
      <c r="A262" s="22" t="s">
        <v>113</v>
      </c>
      <c r="B262" s="4"/>
      <c r="C262" s="107"/>
      <c r="D262" s="69"/>
    </row>
    <row r="263" spans="1:5" ht="18.95" customHeight="1">
      <c r="A263" s="7" t="s">
        <v>49</v>
      </c>
      <c r="B263" s="4"/>
      <c r="C263" s="99"/>
      <c r="D263" s="70"/>
    </row>
    <row r="264" spans="1:5" ht="18.95" customHeight="1">
      <c r="A264" s="7" t="s">
        <v>95</v>
      </c>
      <c r="B264" s="4"/>
      <c r="C264" s="99" t="s">
        <v>23</v>
      </c>
      <c r="D264" s="70"/>
    </row>
    <row r="265" spans="1:5" ht="18.95" customHeight="1">
      <c r="A265" s="4" t="s">
        <v>96</v>
      </c>
      <c r="B265" s="6"/>
      <c r="C265" s="74">
        <v>1072320</v>
      </c>
      <c r="D265" s="67">
        <v>260340</v>
      </c>
    </row>
    <row r="266" spans="1:5" ht="18.95" customHeight="1">
      <c r="A266" s="12" t="s">
        <v>226</v>
      </c>
      <c r="B266" s="4"/>
      <c r="C266" s="99">
        <v>145800</v>
      </c>
      <c r="D266" s="114">
        <v>37950</v>
      </c>
    </row>
    <row r="267" spans="1:5" ht="18.95" customHeight="1">
      <c r="A267" s="12" t="s">
        <v>227</v>
      </c>
      <c r="B267" s="4"/>
      <c r="C267" s="130">
        <v>15000</v>
      </c>
      <c r="D267" s="185">
        <v>1905</v>
      </c>
    </row>
    <row r="268" spans="1:5" ht="18.95" customHeight="1" thickBot="1">
      <c r="A268" s="6" t="s">
        <v>10</v>
      </c>
      <c r="B268" s="4"/>
      <c r="C268" s="84">
        <f>SUM(C265:C267)</f>
        <v>1233120</v>
      </c>
      <c r="D268" s="84">
        <f>SUM(D265:D267)</f>
        <v>300195</v>
      </c>
    </row>
    <row r="269" spans="1:5" ht="18.95" customHeight="1" thickTop="1">
      <c r="A269" s="22" t="s">
        <v>60</v>
      </c>
      <c r="B269" s="43"/>
      <c r="C269" s="107"/>
      <c r="D269" s="69"/>
    </row>
    <row r="270" spans="1:5" ht="18.95" customHeight="1">
      <c r="A270" s="7" t="s">
        <v>62</v>
      </c>
      <c r="B270" s="39"/>
      <c r="C270" s="74"/>
      <c r="D270" s="67"/>
    </row>
    <row r="271" spans="1:5" ht="18.95" customHeight="1">
      <c r="A271" s="4" t="s">
        <v>63</v>
      </c>
      <c r="B271" s="40"/>
      <c r="C271" s="271">
        <f>20000-20000</f>
        <v>0</v>
      </c>
      <c r="D271" s="74">
        <v>0</v>
      </c>
    </row>
    <row r="272" spans="1:5" ht="18.95" customHeight="1">
      <c r="A272" s="12" t="s">
        <v>114</v>
      </c>
      <c r="B272" s="4"/>
      <c r="C272" s="73">
        <v>2000</v>
      </c>
      <c r="D272" s="73">
        <v>0</v>
      </c>
    </row>
    <row r="273" spans="1:4" ht="18.95" customHeight="1">
      <c r="A273" s="4" t="s">
        <v>98</v>
      </c>
      <c r="B273" s="4"/>
      <c r="C273" s="99">
        <v>36000</v>
      </c>
      <c r="D273" s="73">
        <v>9000</v>
      </c>
    </row>
    <row r="274" spans="1:4" ht="18.95" customHeight="1">
      <c r="A274" s="4" t="s">
        <v>229</v>
      </c>
      <c r="B274" s="4"/>
      <c r="C274" s="130">
        <v>29800</v>
      </c>
      <c r="D274" s="101">
        <v>0</v>
      </c>
    </row>
    <row r="275" spans="1:4" ht="18.95" customHeight="1" thickBot="1">
      <c r="A275" s="6" t="s">
        <v>10</v>
      </c>
      <c r="B275" s="4"/>
      <c r="C275" s="84">
        <f>SUM(C271:C274)</f>
        <v>67800</v>
      </c>
      <c r="D275" s="84">
        <f>SUM(D271:D274)</f>
        <v>9000</v>
      </c>
    </row>
    <row r="276" spans="1:4" ht="18.95" customHeight="1" thickTop="1">
      <c r="A276" s="22" t="s">
        <v>68</v>
      </c>
      <c r="B276" s="23"/>
      <c r="C276" s="141"/>
      <c r="D276" s="100"/>
    </row>
    <row r="277" spans="1:4" ht="18.95" customHeight="1">
      <c r="A277" s="4" t="s">
        <v>100</v>
      </c>
      <c r="B277" s="4"/>
      <c r="C277" s="107">
        <v>5000</v>
      </c>
      <c r="D277" s="89">
        <v>0</v>
      </c>
    </row>
    <row r="278" spans="1:4" ht="18.95" customHeight="1">
      <c r="A278" s="4" t="s">
        <v>115</v>
      </c>
      <c r="B278" s="6"/>
      <c r="C278" s="99"/>
      <c r="D278" s="95"/>
    </row>
    <row r="279" spans="1:4" ht="18.95" customHeight="1">
      <c r="A279" s="4" t="s">
        <v>217</v>
      </c>
      <c r="B279" s="4"/>
      <c r="C279" s="99">
        <v>50000</v>
      </c>
      <c r="D279" s="73">
        <v>0</v>
      </c>
    </row>
    <row r="280" spans="1:4" ht="18.95" customHeight="1">
      <c r="A280" s="4" t="s">
        <v>230</v>
      </c>
      <c r="B280" s="4"/>
      <c r="C280" s="99">
        <v>40000</v>
      </c>
      <c r="D280" s="73">
        <v>11700</v>
      </c>
    </row>
    <row r="281" spans="1:4" ht="18.95" customHeight="1">
      <c r="A281" s="6" t="s">
        <v>10</v>
      </c>
      <c r="B281" s="23"/>
      <c r="C281" s="142">
        <f>SUM(C277:C280)</f>
        <v>95000</v>
      </c>
      <c r="D281" s="142">
        <f>SUM(D277:D280)</f>
        <v>11700</v>
      </c>
    </row>
    <row r="282" spans="1:4" ht="18.95" customHeight="1" thickBot="1">
      <c r="A282" s="55" t="s">
        <v>116</v>
      </c>
      <c r="B282" s="56"/>
      <c r="C282" s="104">
        <f>C268+C275+C281</f>
        <v>1395920</v>
      </c>
      <c r="D282" s="104">
        <f>D268+D275+D281</f>
        <v>320895</v>
      </c>
    </row>
    <row r="283" spans="1:4" ht="18.95" customHeight="1" thickTop="1">
      <c r="A283" s="162"/>
      <c r="B283" s="46"/>
      <c r="C283" s="163"/>
      <c r="D283" s="163"/>
    </row>
    <row r="284" spans="1:4" ht="18.95" customHeight="1">
      <c r="A284" s="162"/>
      <c r="B284" s="46"/>
      <c r="C284" s="163"/>
      <c r="D284" s="163"/>
    </row>
    <row r="285" spans="1:4" ht="18.95" customHeight="1">
      <c r="A285" s="162"/>
      <c r="B285" s="46"/>
      <c r="C285" s="163"/>
      <c r="D285" s="163"/>
    </row>
    <row r="286" spans="1:4" ht="18.95" customHeight="1">
      <c r="A286" s="162"/>
      <c r="B286" s="46"/>
      <c r="C286" s="163"/>
      <c r="D286" s="163"/>
    </row>
    <row r="287" spans="1:4" ht="18.95" customHeight="1">
      <c r="A287" s="162"/>
      <c r="B287" s="46"/>
      <c r="C287" s="163"/>
      <c r="D287" s="163"/>
    </row>
    <row r="288" spans="1:4" ht="18.95" customHeight="1">
      <c r="A288" s="10"/>
      <c r="B288" s="10"/>
      <c r="C288" s="137"/>
      <c r="D288" s="105"/>
    </row>
    <row r="289" spans="1:4" ht="18.95" customHeight="1">
      <c r="A289" s="340">
        <v>8</v>
      </c>
      <c r="B289" s="340"/>
      <c r="C289" s="340"/>
      <c r="D289" s="340"/>
    </row>
    <row r="290" spans="1:4" ht="18.95" customHeight="1">
      <c r="A290" s="346" t="s">
        <v>2</v>
      </c>
      <c r="B290" s="346" t="s">
        <v>3</v>
      </c>
      <c r="C290" s="349" t="s">
        <v>4</v>
      </c>
      <c r="D290" s="344" t="s">
        <v>46</v>
      </c>
    </row>
    <row r="291" spans="1:4" ht="18.95" customHeight="1">
      <c r="A291" s="347"/>
      <c r="B291" s="347"/>
      <c r="C291" s="350"/>
      <c r="D291" s="345"/>
    </row>
    <row r="292" spans="1:4" ht="18.95" customHeight="1">
      <c r="A292" s="7" t="s">
        <v>117</v>
      </c>
      <c r="B292" s="6"/>
      <c r="C292" s="141"/>
      <c r="D292" s="85"/>
    </row>
    <row r="293" spans="1:4" ht="18.95" customHeight="1">
      <c r="A293" s="22" t="s">
        <v>60</v>
      </c>
      <c r="B293" s="23"/>
      <c r="C293" s="107"/>
      <c r="D293" s="69"/>
    </row>
    <row r="294" spans="1:4" ht="18.95" customHeight="1">
      <c r="A294" s="7" t="s">
        <v>68</v>
      </c>
      <c r="B294" s="4"/>
      <c r="C294" s="99"/>
      <c r="D294" s="70"/>
    </row>
    <row r="295" spans="1:4" ht="18.95" customHeight="1">
      <c r="A295" s="4" t="s">
        <v>118</v>
      </c>
      <c r="B295" s="4"/>
      <c r="C295" s="99"/>
      <c r="D295" s="70"/>
    </row>
    <row r="296" spans="1:4" ht="18.95" customHeight="1">
      <c r="A296" s="4" t="s">
        <v>291</v>
      </c>
      <c r="B296" s="4"/>
      <c r="C296" s="99">
        <v>100000</v>
      </c>
      <c r="D296" s="70">
        <v>0</v>
      </c>
    </row>
    <row r="297" spans="1:4" ht="18.95" customHeight="1">
      <c r="A297" s="8" t="s">
        <v>231</v>
      </c>
      <c r="B297" s="6"/>
      <c r="C297" s="108">
        <v>25000</v>
      </c>
      <c r="D297" s="67">
        <v>0</v>
      </c>
    </row>
    <row r="298" spans="1:4" ht="18.95" customHeight="1">
      <c r="A298" s="12" t="s">
        <v>232</v>
      </c>
      <c r="B298" s="4"/>
      <c r="C298" s="73"/>
      <c r="D298" s="70">
        <v>0</v>
      </c>
    </row>
    <row r="299" spans="1:4" ht="18.95" customHeight="1">
      <c r="A299" s="42" t="s">
        <v>305</v>
      </c>
      <c r="B299" s="23"/>
      <c r="C299" s="101">
        <v>8000</v>
      </c>
      <c r="D299" s="77">
        <v>0</v>
      </c>
    </row>
    <row r="300" spans="1:4" ht="18.95" customHeight="1">
      <c r="A300" s="42" t="s">
        <v>306</v>
      </c>
      <c r="B300" s="4"/>
      <c r="C300" s="276">
        <v>330400</v>
      </c>
      <c r="D300" s="212">
        <v>76700</v>
      </c>
    </row>
    <row r="301" spans="1:4" ht="18.95" customHeight="1">
      <c r="A301" s="42" t="s">
        <v>233</v>
      </c>
      <c r="B301" s="23"/>
      <c r="C301" s="101">
        <v>100300</v>
      </c>
      <c r="D301" s="77">
        <v>0</v>
      </c>
    </row>
    <row r="302" spans="1:4" ht="18.95" customHeight="1" thickBot="1">
      <c r="A302" s="43" t="s">
        <v>10</v>
      </c>
      <c r="B302" s="4"/>
      <c r="C302" s="75">
        <f>SUM(C296:C301)</f>
        <v>563700</v>
      </c>
      <c r="D302" s="75">
        <f>SUM(D296:D301)</f>
        <v>76700</v>
      </c>
    </row>
    <row r="303" spans="1:4" ht="18.95" customHeight="1" thickTop="1">
      <c r="A303" s="11" t="s">
        <v>73</v>
      </c>
      <c r="B303" s="4"/>
      <c r="C303" s="89"/>
      <c r="D303" s="69"/>
    </row>
    <row r="304" spans="1:4" ht="18.95" customHeight="1">
      <c r="A304" s="15" t="s">
        <v>119</v>
      </c>
      <c r="B304" s="4"/>
      <c r="C304" s="74">
        <v>734937</v>
      </c>
      <c r="D304" s="74">
        <v>0</v>
      </c>
    </row>
    <row r="305" spans="1:4" s="57" customFormat="1" ht="18.95" customHeight="1" thickBot="1">
      <c r="A305" s="39" t="s">
        <v>10</v>
      </c>
      <c r="B305" s="8"/>
      <c r="C305" s="106">
        <f>SUM(C304)</f>
        <v>734937</v>
      </c>
      <c r="D305" s="106">
        <f>SUM(D304)</f>
        <v>0</v>
      </c>
    </row>
    <row r="306" spans="1:4" s="57" customFormat="1" ht="18.95" customHeight="1" thickTop="1">
      <c r="A306" s="63" t="s">
        <v>104</v>
      </c>
      <c r="B306" s="3"/>
      <c r="C306" s="107"/>
      <c r="D306" s="107"/>
    </row>
    <row r="307" spans="1:4" s="57" customFormat="1" ht="18.95" customHeight="1">
      <c r="A307" s="63" t="s">
        <v>81</v>
      </c>
      <c r="B307" s="4"/>
      <c r="C307" s="99"/>
      <c r="D307" s="99"/>
    </row>
    <row r="308" spans="1:4" s="57" customFormat="1" ht="18.95" customHeight="1">
      <c r="A308" s="63" t="s">
        <v>198</v>
      </c>
      <c r="B308" s="4"/>
      <c r="C308" s="99"/>
      <c r="D308" s="99"/>
    </row>
    <row r="309" spans="1:4" s="57" customFormat="1" ht="18.95" customHeight="1">
      <c r="A309" s="64" t="s">
        <v>234</v>
      </c>
      <c r="B309" s="4"/>
      <c r="C309" s="99">
        <v>6000</v>
      </c>
      <c r="D309" s="99">
        <v>0</v>
      </c>
    </row>
    <row r="310" spans="1:4" s="57" customFormat="1" ht="18.95" customHeight="1">
      <c r="A310" s="64" t="s">
        <v>236</v>
      </c>
      <c r="B310" s="4"/>
      <c r="C310" s="99">
        <v>15000</v>
      </c>
      <c r="D310" s="99">
        <v>0</v>
      </c>
    </row>
    <row r="311" spans="1:4" s="57" customFormat="1" ht="18.95" customHeight="1">
      <c r="A311" s="63" t="s">
        <v>235</v>
      </c>
      <c r="B311" s="4"/>
      <c r="C311" s="99">
        <v>97650</v>
      </c>
      <c r="D311" s="99">
        <v>0</v>
      </c>
    </row>
    <row r="312" spans="1:4" s="57" customFormat="1" ht="18.95" customHeight="1" thickBot="1">
      <c r="A312" s="39" t="s">
        <v>10</v>
      </c>
      <c r="B312" s="4"/>
      <c r="C312" s="186">
        <f>SUM(C309:C311)</f>
        <v>118650</v>
      </c>
      <c r="D312" s="186">
        <f>SUM(D309:D311)</f>
        <v>0</v>
      </c>
    </row>
    <row r="313" spans="1:4" s="57" customFormat="1" ht="18.95" customHeight="1" thickTop="1">
      <c r="A313" s="7" t="s">
        <v>120</v>
      </c>
      <c r="B313" s="4"/>
      <c r="C313" s="107"/>
      <c r="D313" s="103"/>
    </row>
    <row r="314" spans="1:4" s="57" customFormat="1" ht="18.95" customHeight="1">
      <c r="A314" s="22" t="s">
        <v>84</v>
      </c>
      <c r="B314" s="6"/>
      <c r="C314" s="107"/>
      <c r="D314" s="69"/>
    </row>
    <row r="315" spans="1:4" s="57" customFormat="1" ht="18.95" customHeight="1">
      <c r="A315" s="7" t="s">
        <v>121</v>
      </c>
      <c r="B315" s="37"/>
      <c r="C315" s="99"/>
      <c r="D315" s="70"/>
    </row>
    <row r="316" spans="1:4" s="57" customFormat="1" ht="18.95" customHeight="1">
      <c r="A316" s="7" t="s">
        <v>122</v>
      </c>
      <c r="B316" s="37"/>
      <c r="C316" s="99"/>
      <c r="D316" s="70"/>
    </row>
    <row r="317" spans="1:4" s="57" customFormat="1" ht="18.95" customHeight="1">
      <c r="A317" s="4" t="s">
        <v>292</v>
      </c>
      <c r="B317" s="4"/>
      <c r="C317" s="73">
        <v>13392</v>
      </c>
      <c r="D317" s="73">
        <v>0</v>
      </c>
    </row>
    <row r="318" spans="1:4" s="57" customFormat="1" ht="18.95" customHeight="1">
      <c r="A318" s="4" t="s">
        <v>293</v>
      </c>
      <c r="B318" s="4"/>
      <c r="C318" s="99">
        <v>38152</v>
      </c>
      <c r="D318" s="73">
        <v>0</v>
      </c>
    </row>
    <row r="319" spans="1:4" s="57" customFormat="1" ht="18.95" customHeight="1">
      <c r="A319" s="4" t="s">
        <v>294</v>
      </c>
      <c r="B319" s="4"/>
      <c r="C319" s="108">
        <v>16480</v>
      </c>
      <c r="D319" s="74">
        <v>0</v>
      </c>
    </row>
    <row r="320" spans="1:4" s="57" customFormat="1" ht="18.95" customHeight="1">
      <c r="A320" s="12" t="s">
        <v>295</v>
      </c>
      <c r="B320" s="4"/>
      <c r="C320" s="73">
        <v>14300</v>
      </c>
      <c r="D320" s="97">
        <v>0</v>
      </c>
    </row>
    <row r="321" spans="1:7" s="57" customFormat="1" ht="18.95" customHeight="1">
      <c r="A321" s="7" t="s">
        <v>123</v>
      </c>
      <c r="B321" s="4"/>
      <c r="C321" s="107"/>
      <c r="D321" s="89"/>
    </row>
    <row r="322" spans="1:7" s="57" customFormat="1" ht="18.95" customHeight="1">
      <c r="A322" s="4" t="s">
        <v>124</v>
      </c>
      <c r="B322" s="4"/>
      <c r="C322" s="99">
        <v>16360</v>
      </c>
      <c r="D322" s="73">
        <v>0</v>
      </c>
    </row>
    <row r="323" spans="1:7" s="57" customFormat="1" ht="18.95" customHeight="1">
      <c r="A323" s="4" t="s">
        <v>125</v>
      </c>
      <c r="B323" s="4"/>
      <c r="C323" s="108">
        <v>28800</v>
      </c>
      <c r="D323" s="74">
        <v>0</v>
      </c>
    </row>
    <row r="324" spans="1:7" s="57" customFormat="1" ht="18.95" customHeight="1">
      <c r="A324" s="12" t="s">
        <v>126</v>
      </c>
      <c r="B324" s="4"/>
      <c r="C324" s="73">
        <v>29640</v>
      </c>
      <c r="D324" s="73">
        <v>0</v>
      </c>
    </row>
    <row r="325" spans="1:7" s="57" customFormat="1" ht="18.95" customHeight="1">
      <c r="A325" s="21" t="s">
        <v>127</v>
      </c>
      <c r="B325" s="21"/>
      <c r="C325" s="144">
        <v>17240</v>
      </c>
      <c r="D325" s="109">
        <v>0</v>
      </c>
    </row>
    <row r="326" spans="1:7" s="57" customFormat="1" ht="18.95" customHeight="1">
      <c r="A326" s="10"/>
      <c r="B326" s="10"/>
      <c r="C326" s="137"/>
      <c r="D326" s="105"/>
    </row>
    <row r="327" spans="1:7" s="57" customFormat="1" ht="18.95" customHeight="1">
      <c r="A327" s="10"/>
      <c r="B327" s="10"/>
      <c r="C327" s="137"/>
      <c r="D327" s="105"/>
    </row>
    <row r="328" spans="1:7" s="57" customFormat="1" ht="18.95" customHeight="1">
      <c r="A328" s="10"/>
      <c r="B328" s="10"/>
      <c r="C328" s="137"/>
      <c r="D328" s="105"/>
    </row>
    <row r="329" spans="1:7" s="57" customFormat="1" ht="18.95" customHeight="1">
      <c r="A329" s="10"/>
      <c r="B329" s="10"/>
      <c r="C329" s="137"/>
      <c r="D329" s="105"/>
    </row>
    <row r="330" spans="1:7" s="45" customFormat="1" ht="18.95" customHeight="1">
      <c r="A330" s="343">
        <v>9</v>
      </c>
      <c r="B330" s="343"/>
      <c r="C330" s="343"/>
      <c r="D330" s="343"/>
    </row>
    <row r="331" spans="1:7" ht="18.95" customHeight="1">
      <c r="A331" s="346" t="s">
        <v>2</v>
      </c>
      <c r="B331" s="346" t="s">
        <v>3</v>
      </c>
      <c r="C331" s="349" t="s">
        <v>4</v>
      </c>
      <c r="D331" s="344" t="s">
        <v>46</v>
      </c>
    </row>
    <row r="332" spans="1:7" ht="18.95" customHeight="1">
      <c r="A332" s="347"/>
      <c r="B332" s="347"/>
      <c r="C332" s="350"/>
      <c r="D332" s="345"/>
      <c r="G332" s="57"/>
    </row>
    <row r="333" spans="1:7" ht="18.95" customHeight="1">
      <c r="A333" s="7" t="s">
        <v>128</v>
      </c>
      <c r="B333" s="4"/>
      <c r="C333" s="99"/>
      <c r="D333" s="73"/>
    </row>
    <row r="334" spans="1:7" ht="18.95" customHeight="1">
      <c r="A334" s="4" t="s">
        <v>129</v>
      </c>
      <c r="B334" s="4"/>
      <c r="C334" s="99">
        <v>368000</v>
      </c>
      <c r="D334" s="73">
        <v>92000</v>
      </c>
    </row>
    <row r="335" spans="1:7" ht="18.95" customHeight="1">
      <c r="A335" s="4" t="s">
        <v>130</v>
      </c>
      <c r="B335" s="6"/>
      <c r="C335" s="108">
        <v>496000</v>
      </c>
      <c r="D335" s="74">
        <v>124000</v>
      </c>
    </row>
    <row r="336" spans="1:7" ht="18.95" customHeight="1">
      <c r="A336" s="12" t="s">
        <v>131</v>
      </c>
      <c r="B336" s="4"/>
      <c r="C336" s="145">
        <v>208000</v>
      </c>
      <c r="D336" s="73">
        <v>52000</v>
      </c>
    </row>
    <row r="337" spans="1:4" ht="18.95" customHeight="1">
      <c r="A337" s="4" t="s">
        <v>132</v>
      </c>
      <c r="B337" s="4"/>
      <c r="C337" s="146">
        <v>208000</v>
      </c>
      <c r="D337" s="89">
        <v>52000</v>
      </c>
    </row>
    <row r="338" spans="1:4" ht="18.95" customHeight="1">
      <c r="A338" s="7" t="s">
        <v>133</v>
      </c>
      <c r="B338" s="8"/>
      <c r="C338" s="147">
        <v>80000</v>
      </c>
      <c r="D338" s="74">
        <v>0</v>
      </c>
    </row>
    <row r="339" spans="1:4" ht="18.95" customHeight="1" thickBot="1">
      <c r="A339" s="13" t="s">
        <v>10</v>
      </c>
      <c r="B339" s="8"/>
      <c r="C339" s="148">
        <f>C338+C337+C336+C335+C334+C325+C324+C323+C320+C319+C318+C317+C322</f>
        <v>1534364</v>
      </c>
      <c r="D339" s="110">
        <f>D338+D337+D336+D335+D334+D325+D324+D323+D320+D319+D318+D317+D322</f>
        <v>320000</v>
      </c>
    </row>
    <row r="340" spans="1:4" ht="18.95" customHeight="1" thickTop="1" thickBot="1">
      <c r="A340" s="33" t="s">
        <v>134</v>
      </c>
      <c r="B340" s="34"/>
      <c r="C340" s="149">
        <f>C302+C305+C312+C339</f>
        <v>2951651</v>
      </c>
      <c r="D340" s="111">
        <f>D302+D305+D312+D339</f>
        <v>396700</v>
      </c>
    </row>
    <row r="341" spans="1:4" ht="18.95" customHeight="1" thickTop="1" thickBot="1">
      <c r="A341" s="218" t="s">
        <v>135</v>
      </c>
      <c r="B341" s="218"/>
      <c r="C341" s="221">
        <f>C282+C340</f>
        <v>4347571</v>
      </c>
      <c r="D341" s="223">
        <f>D282+D340</f>
        <v>717595</v>
      </c>
    </row>
    <row r="342" spans="1:4" ht="18.95" customHeight="1" thickTop="1">
      <c r="A342" s="7" t="s">
        <v>136</v>
      </c>
      <c r="B342" s="4"/>
      <c r="C342" s="107"/>
      <c r="D342" s="69"/>
    </row>
    <row r="343" spans="1:4" ht="18.95" customHeight="1">
      <c r="A343" s="7" t="s">
        <v>137</v>
      </c>
      <c r="B343" s="4"/>
      <c r="C343" s="108"/>
      <c r="D343" s="67"/>
    </row>
    <row r="344" spans="1:4" ht="18.95" customHeight="1">
      <c r="A344" s="11" t="s">
        <v>49</v>
      </c>
      <c r="B344" s="4"/>
      <c r="C344" s="150"/>
      <c r="D344" s="114"/>
    </row>
    <row r="345" spans="1:4" ht="18.95" customHeight="1">
      <c r="A345" s="7" t="s">
        <v>95</v>
      </c>
      <c r="B345" s="4"/>
      <c r="C345" s="151"/>
      <c r="D345" s="115"/>
    </row>
    <row r="346" spans="1:4" ht="18.95" customHeight="1">
      <c r="A346" s="4" t="s">
        <v>96</v>
      </c>
      <c r="B346" s="4"/>
      <c r="C346" s="108">
        <v>258000</v>
      </c>
      <c r="D346" s="67">
        <v>63420</v>
      </c>
    </row>
    <row r="347" spans="1:4" ht="18.95" customHeight="1" thickBot="1">
      <c r="A347" s="6" t="s">
        <v>10</v>
      </c>
      <c r="B347" s="4"/>
      <c r="C347" s="68">
        <f>SUM(C346:C346)</f>
        <v>258000</v>
      </c>
      <c r="D347" s="68">
        <f>SUM(D346:D346)</f>
        <v>63420</v>
      </c>
    </row>
    <row r="348" spans="1:4" ht="18.95" customHeight="1" thickTop="1">
      <c r="A348" s="7" t="s">
        <v>60</v>
      </c>
      <c r="B348" s="4"/>
      <c r="C348" s="107"/>
      <c r="D348" s="69"/>
    </row>
    <row r="349" spans="1:4" ht="18.95" customHeight="1">
      <c r="A349" s="7" t="s">
        <v>62</v>
      </c>
      <c r="B349" s="4"/>
      <c r="C349" s="99"/>
      <c r="D349" s="70"/>
    </row>
    <row r="350" spans="1:4" ht="18.95" customHeight="1">
      <c r="A350" s="4" t="s">
        <v>63</v>
      </c>
      <c r="B350" s="4"/>
      <c r="C350" s="270">
        <f>15000-15000</f>
        <v>0</v>
      </c>
      <c r="D350" s="70">
        <v>0</v>
      </c>
    </row>
    <row r="351" spans="1:4" ht="18.95" customHeight="1">
      <c r="A351" s="4" t="s">
        <v>114</v>
      </c>
      <c r="B351" s="4"/>
      <c r="C351" s="99">
        <v>1000</v>
      </c>
      <c r="D351" s="70">
        <v>0</v>
      </c>
    </row>
    <row r="352" spans="1:4" ht="18.95" customHeight="1">
      <c r="A352" s="4" t="s">
        <v>98</v>
      </c>
      <c r="B352" s="4"/>
      <c r="C352" s="99">
        <v>36000</v>
      </c>
      <c r="D352" s="70">
        <v>9000</v>
      </c>
    </row>
    <row r="353" spans="1:4" ht="18.95" customHeight="1">
      <c r="A353" s="4" t="s">
        <v>99</v>
      </c>
      <c r="B353" s="4"/>
      <c r="C353" s="108">
        <v>15000</v>
      </c>
      <c r="D353" s="67">
        <v>600</v>
      </c>
    </row>
    <row r="354" spans="1:4" ht="18.95" customHeight="1" thickBot="1">
      <c r="A354" s="6" t="s">
        <v>10</v>
      </c>
      <c r="B354" s="4"/>
      <c r="C354" s="68">
        <f>SUM(C350:C353)</f>
        <v>52000</v>
      </c>
      <c r="D354" s="68">
        <f>SUM(D350:D353)</f>
        <v>9600</v>
      </c>
    </row>
    <row r="355" spans="1:4" ht="18.95" customHeight="1" thickTop="1">
      <c r="A355" s="37" t="s">
        <v>68</v>
      </c>
      <c r="B355" s="4"/>
      <c r="C355" s="107"/>
      <c r="D355" s="116"/>
    </row>
    <row r="356" spans="1:4" ht="18.95" customHeight="1">
      <c r="A356" s="12" t="s">
        <v>118</v>
      </c>
      <c r="B356" s="4"/>
      <c r="C356" s="97"/>
      <c r="D356" s="114"/>
    </row>
    <row r="357" spans="1:4" ht="18.95" customHeight="1">
      <c r="A357" s="23" t="s">
        <v>241</v>
      </c>
      <c r="C357" s="107">
        <v>15000</v>
      </c>
      <c r="D357" s="89">
        <v>0</v>
      </c>
    </row>
    <row r="358" spans="1:4" ht="18.95" customHeight="1">
      <c r="A358" s="8" t="s">
        <v>237</v>
      </c>
      <c r="B358" s="8"/>
      <c r="C358" s="152">
        <v>15000</v>
      </c>
      <c r="D358" s="74">
        <v>0</v>
      </c>
    </row>
    <row r="359" spans="1:4" ht="18.95" customHeight="1" thickBot="1">
      <c r="A359" s="13" t="s">
        <v>10</v>
      </c>
      <c r="B359" s="8"/>
      <c r="C359" s="68">
        <f>SUM(C355:C358)</f>
        <v>30000</v>
      </c>
      <c r="D359" s="68">
        <f>SUM(D355:D358)</f>
        <v>0</v>
      </c>
    </row>
    <row r="360" spans="1:4" ht="18.95" customHeight="1" thickTop="1">
      <c r="A360" s="227" t="s">
        <v>104</v>
      </c>
      <c r="B360" s="19"/>
      <c r="C360" s="199"/>
      <c r="D360" s="204"/>
    </row>
    <row r="361" spans="1:4" ht="18.95" customHeight="1">
      <c r="A361" s="200" t="s">
        <v>81</v>
      </c>
      <c r="B361" s="196"/>
      <c r="C361" s="201"/>
      <c r="D361" s="198"/>
    </row>
    <row r="362" spans="1:4" ht="18.95" customHeight="1">
      <c r="A362" s="193" t="s">
        <v>238</v>
      </c>
      <c r="B362" s="187"/>
      <c r="C362" s="188"/>
      <c r="D362" s="189"/>
    </row>
    <row r="363" spans="1:4" ht="18.95" customHeight="1">
      <c r="A363" s="18" t="s">
        <v>239</v>
      </c>
      <c r="B363" s="19"/>
      <c r="C363" s="205">
        <v>5900</v>
      </c>
      <c r="D363" s="204">
        <v>0</v>
      </c>
    </row>
    <row r="364" spans="1:4" ht="18.95" customHeight="1">
      <c r="A364" s="193" t="s">
        <v>182</v>
      </c>
      <c r="B364" s="187"/>
      <c r="C364" s="205"/>
      <c r="D364" s="204"/>
    </row>
    <row r="365" spans="1:4" ht="18.95" customHeight="1">
      <c r="A365" s="18" t="s">
        <v>240</v>
      </c>
      <c r="B365" s="19"/>
      <c r="C365" s="202">
        <v>21000</v>
      </c>
      <c r="D365" s="189">
        <v>0</v>
      </c>
    </row>
    <row r="366" spans="1:4" ht="18.95" customHeight="1" thickBot="1">
      <c r="A366" s="19" t="s">
        <v>10</v>
      </c>
      <c r="B366" s="19"/>
      <c r="C366" s="194">
        <f>SUM(C363:C365)</f>
        <v>26900</v>
      </c>
      <c r="D366" s="195">
        <f>SUM(D363:D365)</f>
        <v>0</v>
      </c>
    </row>
    <row r="367" spans="1:4" ht="18.95" customHeight="1" thickTop="1" thickBot="1">
      <c r="A367" s="55" t="s">
        <v>138</v>
      </c>
      <c r="B367" s="56"/>
      <c r="C367" s="117">
        <f>C347+C354+C359+C366</f>
        <v>366900</v>
      </c>
      <c r="D367" s="117">
        <f>D347+D354+D359+D366</f>
        <v>73020</v>
      </c>
    </row>
    <row r="368" spans="1:4" ht="18.95" customHeight="1" thickTop="1">
      <c r="A368" s="61"/>
      <c r="B368" s="51"/>
      <c r="C368" s="164"/>
      <c r="D368" s="164"/>
    </row>
    <row r="369" spans="1:5" ht="18.95" customHeight="1">
      <c r="A369" s="61"/>
      <c r="B369" s="51"/>
      <c r="C369" s="164"/>
      <c r="D369" s="164"/>
    </row>
    <row r="370" spans="1:5" ht="18.95" customHeight="1">
      <c r="A370" s="61"/>
      <c r="B370" s="51"/>
      <c r="C370" s="164"/>
      <c r="D370" s="164"/>
    </row>
    <row r="371" spans="1:5" ht="18.95" customHeight="1">
      <c r="A371" s="340">
        <v>10</v>
      </c>
      <c r="B371" s="340"/>
      <c r="C371" s="340"/>
      <c r="D371" s="340"/>
    </row>
    <row r="372" spans="1:5" ht="18.95" customHeight="1">
      <c r="A372" s="341" t="s">
        <v>2</v>
      </c>
      <c r="B372" s="341" t="s">
        <v>3</v>
      </c>
      <c r="C372" s="342" t="s">
        <v>4</v>
      </c>
      <c r="D372" s="342" t="s">
        <v>46</v>
      </c>
    </row>
    <row r="373" spans="1:5" ht="18.95" customHeight="1">
      <c r="A373" s="341"/>
      <c r="B373" s="341"/>
      <c r="C373" s="342"/>
      <c r="D373" s="342"/>
    </row>
    <row r="374" spans="1:5" s="191" customFormat="1" ht="18.95" customHeight="1">
      <c r="A374" s="200" t="s">
        <v>242</v>
      </c>
      <c r="B374" s="196"/>
      <c r="C374" s="201"/>
      <c r="D374" s="198"/>
      <c r="E374" s="190"/>
    </row>
    <row r="375" spans="1:5" s="191" customFormat="1" ht="18.95" customHeight="1">
      <c r="A375" s="200" t="s">
        <v>243</v>
      </c>
      <c r="B375" s="196"/>
      <c r="C375" s="201"/>
      <c r="D375" s="198"/>
      <c r="E375" s="190"/>
    </row>
    <row r="376" spans="1:5" s="191" customFormat="1" ht="18.95" customHeight="1">
      <c r="A376" s="192" t="s">
        <v>68</v>
      </c>
      <c r="B376" s="187"/>
      <c r="C376" s="188"/>
      <c r="D376" s="189"/>
      <c r="E376" s="190"/>
    </row>
    <row r="377" spans="1:5" s="191" customFormat="1" ht="18.95" customHeight="1">
      <c r="A377" s="12" t="s">
        <v>151</v>
      </c>
      <c r="B377" s="19"/>
      <c r="C377" s="199"/>
      <c r="D377" s="204"/>
      <c r="E377" s="190"/>
    </row>
    <row r="378" spans="1:5" s="191" customFormat="1" ht="18.95" customHeight="1">
      <c r="A378" s="42" t="s">
        <v>244</v>
      </c>
      <c r="B378" s="196"/>
      <c r="C378" s="197">
        <v>10000</v>
      </c>
      <c r="D378" s="198">
        <v>0</v>
      </c>
      <c r="E378" s="190"/>
    </row>
    <row r="379" spans="1:5" s="191" customFormat="1" ht="18.95" customHeight="1">
      <c r="A379" s="42" t="s">
        <v>247</v>
      </c>
      <c r="B379" s="196"/>
      <c r="C379" s="197">
        <v>10000</v>
      </c>
      <c r="D379" s="198">
        <v>0</v>
      </c>
      <c r="E379" s="190"/>
    </row>
    <row r="380" spans="1:5" s="191" customFormat="1" ht="18.95" customHeight="1">
      <c r="A380" s="12" t="s">
        <v>245</v>
      </c>
      <c r="B380" s="19"/>
      <c r="C380" s="203">
        <v>20000</v>
      </c>
      <c r="D380" s="204">
        <v>0</v>
      </c>
      <c r="E380" s="190"/>
    </row>
    <row r="381" spans="1:5" s="191" customFormat="1" ht="18.95" customHeight="1">
      <c r="A381" s="12" t="s">
        <v>246</v>
      </c>
      <c r="B381" s="19"/>
      <c r="C381" s="203">
        <v>20000</v>
      </c>
      <c r="D381" s="204">
        <v>0</v>
      </c>
      <c r="E381" s="190"/>
    </row>
    <row r="382" spans="1:5" s="191" customFormat="1" ht="18.95" customHeight="1">
      <c r="A382" s="18" t="s">
        <v>248</v>
      </c>
      <c r="B382" s="19"/>
      <c r="C382" s="74">
        <v>10000</v>
      </c>
      <c r="D382" s="228">
        <v>0</v>
      </c>
      <c r="E382" s="190"/>
    </row>
    <row r="383" spans="1:5" s="191" customFormat="1" ht="18.95" customHeight="1" thickBot="1">
      <c r="A383" s="196" t="s">
        <v>10</v>
      </c>
      <c r="B383" s="196"/>
      <c r="C383" s="206">
        <f>SUM(C378:C382)</f>
        <v>70000</v>
      </c>
      <c r="D383" s="75">
        <f>SUM(D378:D382)</f>
        <v>0</v>
      </c>
      <c r="E383" s="190"/>
    </row>
    <row r="384" spans="1:5" ht="18.95" customHeight="1" thickTop="1" thickBot="1">
      <c r="A384" s="33" t="s">
        <v>249</v>
      </c>
      <c r="B384" s="34"/>
      <c r="C384" s="117">
        <f>C383</f>
        <v>70000</v>
      </c>
      <c r="D384" s="117">
        <f>D383</f>
        <v>0</v>
      </c>
    </row>
    <row r="385" spans="1:5" ht="18.95" customHeight="1" thickTop="1">
      <c r="A385" s="218" t="s">
        <v>139</v>
      </c>
      <c r="B385" s="219"/>
      <c r="C385" s="277">
        <f>C367+C384</f>
        <v>436900</v>
      </c>
      <c r="D385" s="277">
        <f>D367+D384</f>
        <v>73020</v>
      </c>
    </row>
    <row r="386" spans="1:5" ht="18.95" customHeight="1">
      <c r="A386" s="32" t="s">
        <v>140</v>
      </c>
      <c r="B386" s="23"/>
      <c r="C386" s="1"/>
      <c r="D386" s="85"/>
    </row>
    <row r="387" spans="1:5" ht="18.95" customHeight="1">
      <c r="A387" s="11" t="s">
        <v>141</v>
      </c>
      <c r="B387" s="4"/>
      <c r="C387" s="97"/>
      <c r="D387" s="114"/>
    </row>
    <row r="388" spans="1:5" ht="18.95" customHeight="1">
      <c r="A388" s="37" t="s">
        <v>49</v>
      </c>
      <c r="B388" s="8"/>
      <c r="C388" s="152"/>
      <c r="D388" s="67"/>
    </row>
    <row r="389" spans="1:5" ht="18.95" customHeight="1">
      <c r="A389" s="7" t="s">
        <v>95</v>
      </c>
      <c r="B389" s="4"/>
      <c r="C389" s="150"/>
      <c r="D389" s="114"/>
    </row>
    <row r="390" spans="1:5" ht="18.95" customHeight="1">
      <c r="A390" s="12" t="s">
        <v>142</v>
      </c>
      <c r="B390" s="4"/>
      <c r="C390" s="73">
        <v>523560</v>
      </c>
      <c r="D390" s="70">
        <v>136316</v>
      </c>
    </row>
    <row r="391" spans="1:5" ht="18.95" customHeight="1">
      <c r="A391" s="8" t="s">
        <v>58</v>
      </c>
      <c r="B391" s="8"/>
      <c r="C391" s="152">
        <v>42000</v>
      </c>
      <c r="D391" s="67">
        <v>9032</v>
      </c>
    </row>
    <row r="392" spans="1:5" ht="18.95" customHeight="1">
      <c r="A392" s="8" t="s">
        <v>188</v>
      </c>
      <c r="B392" s="8"/>
      <c r="C392" s="108">
        <v>395280</v>
      </c>
      <c r="D392" s="67">
        <v>98078</v>
      </c>
    </row>
    <row r="393" spans="1:5" ht="18.95" customHeight="1">
      <c r="A393" s="12" t="s">
        <v>250</v>
      </c>
      <c r="B393" s="4"/>
      <c r="C393" s="99">
        <v>43560</v>
      </c>
      <c r="D393" s="70">
        <v>10775</v>
      </c>
    </row>
    <row r="394" spans="1:5" ht="18.95" customHeight="1">
      <c r="A394" s="12" t="s">
        <v>190</v>
      </c>
      <c r="B394" s="4"/>
      <c r="C394" s="74">
        <v>16560</v>
      </c>
      <c r="D394" s="67">
        <v>0</v>
      </c>
    </row>
    <row r="395" spans="1:5" ht="18.95" customHeight="1" thickBot="1">
      <c r="A395" s="6" t="s">
        <v>10</v>
      </c>
      <c r="B395" s="4"/>
      <c r="C395" s="68">
        <f>SUM(C390:C394)</f>
        <v>1020960</v>
      </c>
      <c r="D395" s="68">
        <f>SUM(D390:D394)</f>
        <v>254201</v>
      </c>
    </row>
    <row r="396" spans="1:5" ht="18.95" customHeight="1" thickTop="1">
      <c r="A396" s="37" t="s">
        <v>60</v>
      </c>
      <c r="B396" s="8"/>
      <c r="C396" s="154"/>
      <c r="D396" s="77"/>
    </row>
    <row r="397" spans="1:5" ht="18.95" customHeight="1">
      <c r="A397" s="7" t="s">
        <v>62</v>
      </c>
      <c r="B397" s="4"/>
      <c r="C397" s="150"/>
      <c r="D397" s="114"/>
    </row>
    <row r="398" spans="1:5" ht="18.95" customHeight="1">
      <c r="A398" s="12" t="s">
        <v>63</v>
      </c>
      <c r="B398" s="4"/>
      <c r="C398" s="269">
        <f>40000-26000-14000</f>
        <v>0</v>
      </c>
      <c r="D398" s="97">
        <v>0</v>
      </c>
    </row>
    <row r="399" spans="1:5" ht="18.95" customHeight="1">
      <c r="A399" s="12" t="s">
        <v>114</v>
      </c>
      <c r="B399" s="4"/>
      <c r="C399" s="73">
        <v>5000</v>
      </c>
      <c r="D399" s="97">
        <v>0</v>
      </c>
    </row>
    <row r="400" spans="1:5" ht="18.95" customHeight="1">
      <c r="A400" s="8" t="s">
        <v>98</v>
      </c>
      <c r="B400" s="8"/>
      <c r="C400" s="152">
        <v>64800</v>
      </c>
      <c r="D400" s="74">
        <v>5850</v>
      </c>
      <c r="E400" s="58"/>
    </row>
    <row r="401" spans="1:5" ht="18.95" customHeight="1">
      <c r="A401" s="4" t="s">
        <v>99</v>
      </c>
      <c r="B401" s="45"/>
      <c r="C401" s="108">
        <v>15000</v>
      </c>
      <c r="D401" s="74">
        <v>0</v>
      </c>
      <c r="E401" s="58"/>
    </row>
    <row r="402" spans="1:5" ht="18.95" customHeight="1" thickBot="1">
      <c r="A402" s="6" t="s">
        <v>10</v>
      </c>
      <c r="B402" s="7"/>
      <c r="C402" s="75">
        <f>SUM(C398:C401)</f>
        <v>84800</v>
      </c>
      <c r="D402" s="75">
        <f>SUM(D398:D401)</f>
        <v>5850</v>
      </c>
      <c r="E402" s="58"/>
    </row>
    <row r="403" spans="1:5" ht="18.95" customHeight="1" thickTop="1">
      <c r="A403" s="7" t="s">
        <v>68</v>
      </c>
      <c r="B403" s="4"/>
      <c r="C403" s="130"/>
      <c r="D403" s="101"/>
    </row>
    <row r="404" spans="1:5" ht="18.95" customHeight="1">
      <c r="A404" s="4" t="s">
        <v>100</v>
      </c>
      <c r="B404" s="4"/>
      <c r="C404" s="108">
        <v>10000</v>
      </c>
      <c r="D404" s="74">
        <v>0</v>
      </c>
    </row>
    <row r="405" spans="1:5" ht="18.95" customHeight="1">
      <c r="A405" s="4" t="s">
        <v>143</v>
      </c>
      <c r="B405" s="8"/>
      <c r="C405" s="74" t="s">
        <v>23</v>
      </c>
      <c r="D405" s="93"/>
    </row>
    <row r="406" spans="1:5" ht="18.95" customHeight="1">
      <c r="A406" s="4" t="s">
        <v>217</v>
      </c>
      <c r="B406" s="8"/>
      <c r="C406" s="93">
        <v>20000</v>
      </c>
      <c r="D406" s="74">
        <v>0</v>
      </c>
    </row>
    <row r="407" spans="1:5" ht="18.95" customHeight="1">
      <c r="A407" s="4" t="s">
        <v>216</v>
      </c>
      <c r="B407" s="8"/>
      <c r="C407" s="93">
        <v>20000</v>
      </c>
      <c r="D407" s="74">
        <v>0</v>
      </c>
    </row>
    <row r="408" spans="1:5" ht="18.95" customHeight="1">
      <c r="A408" s="12" t="s">
        <v>102</v>
      </c>
      <c r="B408" s="4"/>
      <c r="C408" s="93">
        <v>30000</v>
      </c>
      <c r="D408" s="74">
        <v>0</v>
      </c>
    </row>
    <row r="409" spans="1:5" ht="18.95" customHeight="1" thickBot="1">
      <c r="A409" s="20" t="s">
        <v>10</v>
      </c>
      <c r="B409" s="50"/>
      <c r="C409" s="75">
        <f>SUM(C404:C408)</f>
        <v>80000</v>
      </c>
      <c r="D409" s="75">
        <f>SUM(D404:D408)</f>
        <v>0</v>
      </c>
    </row>
    <row r="410" spans="1:5" ht="18.95" customHeight="1" thickTop="1">
      <c r="A410" s="166"/>
      <c r="B410" s="31"/>
      <c r="C410" s="118"/>
      <c r="D410" s="118"/>
    </row>
    <row r="411" spans="1:5" ht="18.95" customHeight="1">
      <c r="A411" s="166"/>
      <c r="B411" s="31"/>
      <c r="C411" s="118"/>
      <c r="D411" s="118"/>
    </row>
    <row r="412" spans="1:5" ht="18.95" customHeight="1">
      <c r="A412" s="340">
        <v>11</v>
      </c>
      <c r="B412" s="340"/>
      <c r="C412" s="340"/>
      <c r="D412" s="340"/>
    </row>
    <row r="413" spans="1:5" ht="18.95" customHeight="1">
      <c r="A413" s="353" t="s">
        <v>2</v>
      </c>
      <c r="B413" s="353" t="s">
        <v>3</v>
      </c>
      <c r="C413" s="354" t="s">
        <v>4</v>
      </c>
      <c r="D413" s="355" t="s">
        <v>46</v>
      </c>
    </row>
    <row r="414" spans="1:5" ht="18.95" customHeight="1">
      <c r="A414" s="347"/>
      <c r="B414" s="347"/>
      <c r="C414" s="350"/>
      <c r="D414" s="345"/>
    </row>
    <row r="415" spans="1:5" ht="18.95" customHeight="1">
      <c r="A415" s="7" t="s">
        <v>73</v>
      </c>
      <c r="B415" s="4"/>
      <c r="C415" s="107"/>
      <c r="D415" s="89"/>
    </row>
    <row r="416" spans="1:5" ht="18.95" customHeight="1">
      <c r="A416" s="4" t="s">
        <v>74</v>
      </c>
      <c r="B416" s="4"/>
      <c r="C416" s="99">
        <v>20000</v>
      </c>
      <c r="D416" s="73">
        <v>0</v>
      </c>
    </row>
    <row r="417" spans="1:5" ht="18.95" customHeight="1">
      <c r="A417" s="12" t="s">
        <v>251</v>
      </c>
      <c r="B417" s="4"/>
      <c r="C417" s="99">
        <v>100000</v>
      </c>
      <c r="D417" s="73"/>
    </row>
    <row r="418" spans="1:5" ht="18.95" customHeight="1">
      <c r="A418" s="12" t="s">
        <v>252</v>
      </c>
      <c r="B418" s="4"/>
      <c r="C418" s="108">
        <v>10000</v>
      </c>
      <c r="D418" s="74">
        <v>0</v>
      </c>
    </row>
    <row r="419" spans="1:5" ht="18.95" customHeight="1">
      <c r="A419" s="4" t="s">
        <v>144</v>
      </c>
      <c r="B419" s="4"/>
      <c r="C419" s="108">
        <v>50000</v>
      </c>
      <c r="D419" s="74">
        <v>0</v>
      </c>
    </row>
    <row r="420" spans="1:5" ht="18.95" customHeight="1" thickBot="1">
      <c r="A420" s="6" t="s">
        <v>10</v>
      </c>
      <c r="B420" s="7"/>
      <c r="C420" s="75">
        <f>SUM(C416:C419)</f>
        <v>180000</v>
      </c>
      <c r="D420" s="75">
        <f>SUM(D416:D419)</f>
        <v>0</v>
      </c>
    </row>
    <row r="421" spans="1:5" ht="18.95" customHeight="1" thickTop="1">
      <c r="A421" s="32" t="s">
        <v>104</v>
      </c>
      <c r="B421" s="23"/>
      <c r="C421" s="141"/>
      <c r="D421" s="85"/>
    </row>
    <row r="422" spans="1:5" s="35" customFormat="1" ht="18.95" customHeight="1">
      <c r="A422" s="7" t="s">
        <v>81</v>
      </c>
      <c r="B422" s="4"/>
      <c r="C422" s="155"/>
      <c r="D422" s="119"/>
      <c r="E422" s="46"/>
    </row>
    <row r="423" spans="1:5" s="35" customFormat="1" ht="18.95" customHeight="1">
      <c r="A423" s="4" t="s">
        <v>198</v>
      </c>
      <c r="B423" s="4"/>
      <c r="C423" s="208"/>
      <c r="D423" s="209"/>
      <c r="E423" s="46"/>
    </row>
    <row r="424" spans="1:5" s="35" customFormat="1" ht="18.95" customHeight="1">
      <c r="A424" s="4" t="s">
        <v>199</v>
      </c>
      <c r="B424" s="4"/>
      <c r="C424" s="157">
        <v>8700</v>
      </c>
      <c r="D424" s="209">
        <v>0</v>
      </c>
      <c r="E424" s="46"/>
    </row>
    <row r="425" spans="1:5" s="35" customFormat="1" ht="18.95" customHeight="1">
      <c r="A425" s="4" t="s">
        <v>253</v>
      </c>
      <c r="B425" s="4"/>
      <c r="C425" s="157">
        <v>6000</v>
      </c>
      <c r="D425" s="209">
        <v>0</v>
      </c>
      <c r="E425" s="46"/>
    </row>
    <row r="426" spans="1:5" s="36" customFormat="1" ht="18.95" customHeight="1">
      <c r="A426" s="12" t="s">
        <v>254</v>
      </c>
      <c r="B426" s="4"/>
      <c r="C426" s="107" t="s">
        <v>23</v>
      </c>
      <c r="D426" s="69"/>
      <c r="E426" s="51"/>
    </row>
    <row r="427" spans="1:5" ht="18.95" customHeight="1">
      <c r="A427" s="12" t="s">
        <v>256</v>
      </c>
      <c r="B427" s="4"/>
      <c r="C427" s="107">
        <v>140000</v>
      </c>
      <c r="D427" s="89">
        <v>34500</v>
      </c>
    </row>
    <row r="428" spans="1:5" ht="18.95" customHeight="1">
      <c r="A428" s="12" t="s">
        <v>255</v>
      </c>
      <c r="B428" s="4"/>
      <c r="C428" s="107"/>
      <c r="D428" s="89">
        <v>0</v>
      </c>
    </row>
    <row r="429" spans="1:5" ht="18.95" customHeight="1">
      <c r="A429" s="4" t="s">
        <v>257</v>
      </c>
      <c r="B429" s="4"/>
      <c r="C429" s="99">
        <v>5000</v>
      </c>
      <c r="D429" s="73">
        <v>0</v>
      </c>
    </row>
    <row r="430" spans="1:5" ht="18.95" customHeight="1" thickBot="1">
      <c r="A430" s="6" t="s">
        <v>10</v>
      </c>
      <c r="B430" s="4"/>
      <c r="C430" s="75">
        <f>SUM(C424:C429)</f>
        <v>159700</v>
      </c>
      <c r="D430" s="75">
        <f>SUM(D424:D429)</f>
        <v>34500</v>
      </c>
    </row>
    <row r="431" spans="1:5" ht="18.95" customHeight="1" thickTop="1" thickBot="1">
      <c r="A431" s="24" t="s">
        <v>145</v>
      </c>
      <c r="B431" s="46"/>
      <c r="C431" s="120">
        <f>+C395+C402+C409+C420+C430</f>
        <v>1525460</v>
      </c>
      <c r="D431" s="120">
        <f>+D395+D402+D409+D420+D430</f>
        <v>294551</v>
      </c>
    </row>
    <row r="432" spans="1:5" ht="18.95" customHeight="1" thickTop="1">
      <c r="A432" s="7" t="s">
        <v>146</v>
      </c>
      <c r="C432" s="107"/>
      <c r="D432" s="69"/>
    </row>
    <row r="433" spans="1:4" ht="18.95" customHeight="1">
      <c r="A433" s="7" t="s">
        <v>104</v>
      </c>
      <c r="B433" s="4"/>
      <c r="C433" s="99"/>
      <c r="D433" s="70"/>
    </row>
    <row r="434" spans="1:4" ht="18.95" customHeight="1">
      <c r="A434" s="7" t="s">
        <v>82</v>
      </c>
      <c r="B434" s="4"/>
      <c r="C434" s="99"/>
      <c r="D434" s="70"/>
    </row>
    <row r="435" spans="1:4" ht="18.95" customHeight="1">
      <c r="A435" s="7" t="s">
        <v>258</v>
      </c>
      <c r="B435" s="4"/>
      <c r="C435" s="108"/>
      <c r="D435" s="67"/>
    </row>
    <row r="436" spans="1:4" ht="18.95" customHeight="1">
      <c r="A436" s="4" t="s">
        <v>259</v>
      </c>
      <c r="B436" s="4"/>
      <c r="C436" s="108">
        <v>319000</v>
      </c>
      <c r="D436" s="67">
        <v>0</v>
      </c>
    </row>
    <row r="437" spans="1:4" ht="18.95" customHeight="1">
      <c r="A437" s="4" t="s">
        <v>261</v>
      </c>
      <c r="B437" s="4"/>
      <c r="C437" s="108">
        <v>758000</v>
      </c>
      <c r="D437" s="67">
        <v>0</v>
      </c>
    </row>
    <row r="438" spans="1:4" ht="18.95" customHeight="1">
      <c r="A438" s="4" t="s">
        <v>260</v>
      </c>
      <c r="B438" s="4"/>
      <c r="C438" s="108">
        <v>940000</v>
      </c>
      <c r="D438" s="67">
        <v>0</v>
      </c>
    </row>
    <row r="439" spans="1:4" ht="18.95" customHeight="1" thickBot="1">
      <c r="A439" s="6" t="s">
        <v>10</v>
      </c>
      <c r="B439" s="8"/>
      <c r="C439" s="110">
        <f>SUM(C435:C438)</f>
        <v>2017000</v>
      </c>
      <c r="D439" s="110">
        <f>SUM(D435:D438)</f>
        <v>0</v>
      </c>
    </row>
    <row r="440" spans="1:4" ht="18.95" customHeight="1" thickTop="1" thickBot="1">
      <c r="A440" s="24" t="s">
        <v>147</v>
      </c>
      <c r="B440" s="34"/>
      <c r="C440" s="111">
        <f>C439</f>
        <v>2017000</v>
      </c>
      <c r="D440" s="111">
        <f>D439</f>
        <v>0</v>
      </c>
    </row>
    <row r="441" spans="1:4" ht="18.95" customHeight="1" thickTop="1" thickBot="1">
      <c r="A441" s="215" t="s">
        <v>148</v>
      </c>
      <c r="B441" s="216"/>
      <c r="C441" s="222">
        <f>C431+C440</f>
        <v>3542460</v>
      </c>
      <c r="D441" s="222">
        <f>D431+D440</f>
        <v>294551</v>
      </c>
    </row>
    <row r="442" spans="1:4" ht="18.95" customHeight="1" thickTop="1">
      <c r="A442" s="61"/>
      <c r="B442" s="51"/>
      <c r="C442" s="122"/>
      <c r="D442" s="122"/>
    </row>
    <row r="443" spans="1:4" ht="18.95" customHeight="1">
      <c r="A443" s="61"/>
      <c r="B443" s="51"/>
      <c r="C443" s="122"/>
      <c r="D443" s="122"/>
    </row>
    <row r="444" spans="1:4" ht="18.95" customHeight="1">
      <c r="A444" s="61"/>
      <c r="B444" s="51"/>
      <c r="C444" s="122"/>
      <c r="D444" s="122"/>
    </row>
    <row r="445" spans="1:4" ht="18.95" customHeight="1">
      <c r="A445" s="61"/>
      <c r="B445" s="51"/>
      <c r="C445" s="122"/>
      <c r="D445" s="122"/>
    </row>
    <row r="446" spans="1:4" ht="18.95" customHeight="1">
      <c r="A446" s="61"/>
      <c r="B446" s="51"/>
      <c r="C446" s="122"/>
      <c r="D446" s="122"/>
    </row>
    <row r="447" spans="1:4" ht="18.95" customHeight="1">
      <c r="A447" s="61"/>
      <c r="B447" s="51"/>
      <c r="C447" s="122"/>
      <c r="D447" s="122"/>
    </row>
    <row r="448" spans="1:4" ht="18.95" customHeight="1">
      <c r="A448" s="61"/>
      <c r="B448" s="51"/>
      <c r="C448" s="122"/>
      <c r="D448" s="122"/>
    </row>
    <row r="449" spans="1:4" ht="18.95" customHeight="1">
      <c r="A449" s="61"/>
      <c r="B449" s="51"/>
      <c r="C449" s="122"/>
      <c r="D449" s="122"/>
    </row>
    <row r="450" spans="1:4" ht="18.95" customHeight="1">
      <c r="A450" s="61"/>
      <c r="B450" s="51"/>
      <c r="C450" s="122"/>
      <c r="D450" s="122"/>
    </row>
    <row r="451" spans="1:4" ht="18.95" customHeight="1">
      <c r="A451" s="61"/>
      <c r="B451" s="51"/>
      <c r="C451" s="122"/>
      <c r="D451" s="122"/>
    </row>
    <row r="452" spans="1:4" ht="18.95" customHeight="1">
      <c r="A452" s="61"/>
      <c r="B452" s="51"/>
      <c r="C452" s="122"/>
      <c r="D452" s="122"/>
    </row>
    <row r="453" spans="1:4" ht="18.95" customHeight="1">
      <c r="A453" s="343">
        <v>12</v>
      </c>
      <c r="B453" s="340"/>
      <c r="C453" s="340"/>
      <c r="D453" s="343"/>
    </row>
    <row r="454" spans="1:4" ht="18.95" customHeight="1">
      <c r="A454" s="346" t="s">
        <v>2</v>
      </c>
      <c r="B454" s="356" t="s">
        <v>3</v>
      </c>
      <c r="C454" s="349" t="s">
        <v>4</v>
      </c>
      <c r="D454" s="344" t="s">
        <v>46</v>
      </c>
    </row>
    <row r="455" spans="1:4" ht="18.95" customHeight="1" thickBot="1">
      <c r="A455" s="347"/>
      <c r="B455" s="357"/>
      <c r="C455" s="358"/>
      <c r="D455" s="359"/>
    </row>
    <row r="456" spans="1:4" ht="18.95" customHeight="1">
      <c r="A456" s="11" t="s">
        <v>149</v>
      </c>
      <c r="B456" s="54"/>
      <c r="C456" s="237"/>
      <c r="D456" s="116"/>
    </row>
    <row r="457" spans="1:4" ht="18.95" customHeight="1">
      <c r="A457" s="7" t="s">
        <v>150</v>
      </c>
      <c r="B457" s="229"/>
      <c r="C457" s="238"/>
      <c r="D457" s="69"/>
    </row>
    <row r="458" spans="1:4" ht="18.95" customHeight="1">
      <c r="A458" s="7" t="s">
        <v>60</v>
      </c>
      <c r="B458" s="54"/>
      <c r="C458" s="143"/>
      <c r="D458" s="70"/>
    </row>
    <row r="459" spans="1:4" ht="18.95" customHeight="1">
      <c r="A459" s="7" t="s">
        <v>68</v>
      </c>
      <c r="B459" s="54"/>
      <c r="C459" s="143"/>
      <c r="D459" s="70"/>
    </row>
    <row r="460" spans="1:4" ht="18.95" customHeight="1">
      <c r="A460" s="4" t="s">
        <v>151</v>
      </c>
      <c r="B460" s="54"/>
      <c r="C460" s="143"/>
      <c r="D460" s="70"/>
    </row>
    <row r="461" spans="1:4" ht="18.95" customHeight="1">
      <c r="A461" s="12" t="s">
        <v>263</v>
      </c>
      <c r="B461" s="54"/>
      <c r="C461" s="143">
        <v>20000</v>
      </c>
      <c r="D461" s="70">
        <v>0</v>
      </c>
    </row>
    <row r="462" spans="1:4" ht="18.95" customHeight="1">
      <c r="A462" s="4" t="s">
        <v>264</v>
      </c>
      <c r="B462" s="54"/>
      <c r="C462" s="143">
        <v>10000</v>
      </c>
      <c r="D462" s="70">
        <v>0</v>
      </c>
    </row>
    <row r="463" spans="1:4" ht="18.95" customHeight="1">
      <c r="A463" s="8" t="s">
        <v>262</v>
      </c>
      <c r="B463" s="54"/>
      <c r="C463" s="143">
        <v>30000</v>
      </c>
      <c r="D463" s="70">
        <v>0</v>
      </c>
    </row>
    <row r="464" spans="1:4" ht="18.95" customHeight="1">
      <c r="A464" s="8" t="s">
        <v>266</v>
      </c>
      <c r="B464" s="54"/>
      <c r="C464" s="143">
        <v>10000</v>
      </c>
      <c r="D464" s="70">
        <v>0</v>
      </c>
    </row>
    <row r="465" spans="1:5" ht="18.95" customHeight="1">
      <c r="A465" s="8" t="s">
        <v>265</v>
      </c>
      <c r="B465" s="230"/>
      <c r="C465" s="143">
        <v>10000</v>
      </c>
      <c r="D465" s="70">
        <v>0</v>
      </c>
    </row>
    <row r="466" spans="1:5" ht="18.95" customHeight="1">
      <c r="A466" s="8" t="s">
        <v>270</v>
      </c>
      <c r="B466" s="54"/>
      <c r="C466" s="274">
        <v>26000</v>
      </c>
      <c r="D466" s="69">
        <v>0</v>
      </c>
    </row>
    <row r="467" spans="1:5" ht="18.95" customHeight="1" thickBot="1">
      <c r="A467" s="6" t="s">
        <v>10</v>
      </c>
      <c r="B467" s="229"/>
      <c r="C467" s="239">
        <f>SUM(C461:C466)</f>
        <v>106000</v>
      </c>
      <c r="D467" s="211">
        <f>SUM(D461:D466)</f>
        <v>0</v>
      </c>
    </row>
    <row r="468" spans="1:5" ht="18.95" customHeight="1" thickTop="1" thickBot="1">
      <c r="A468" s="48" t="s">
        <v>152</v>
      </c>
      <c r="B468" s="231"/>
      <c r="C468" s="240">
        <f>C467</f>
        <v>106000</v>
      </c>
      <c r="D468" s="91">
        <f>D467</f>
        <v>0</v>
      </c>
    </row>
    <row r="469" spans="1:5" ht="18.95" customHeight="1" thickTop="1" thickBot="1">
      <c r="A469" s="49" t="s">
        <v>153</v>
      </c>
      <c r="B469" s="232"/>
      <c r="C469" s="241">
        <f>SUM(C468)</f>
        <v>106000</v>
      </c>
      <c r="D469" s="121">
        <f>SUM(D468)</f>
        <v>0</v>
      </c>
    </row>
    <row r="470" spans="1:5" ht="18.95" customHeight="1" thickTop="1">
      <c r="A470" s="22" t="s">
        <v>154</v>
      </c>
      <c r="B470" s="229"/>
      <c r="C470" s="238"/>
      <c r="D470" s="69"/>
    </row>
    <row r="471" spans="1:5" ht="18.95" customHeight="1">
      <c r="A471" s="7" t="s">
        <v>155</v>
      </c>
      <c r="B471" s="54"/>
      <c r="C471" s="143"/>
      <c r="D471" s="70"/>
    </row>
    <row r="472" spans="1:5" ht="18.95" customHeight="1">
      <c r="A472" s="7" t="s">
        <v>60</v>
      </c>
      <c r="B472" s="54"/>
      <c r="C472" s="143"/>
      <c r="D472" s="70"/>
    </row>
    <row r="473" spans="1:5" ht="18.95" customHeight="1">
      <c r="A473" s="7" t="s">
        <v>68</v>
      </c>
      <c r="B473" s="54"/>
      <c r="C473" s="143"/>
      <c r="D473" s="70"/>
    </row>
    <row r="474" spans="1:5" ht="18.95" customHeight="1">
      <c r="A474" s="4" t="s">
        <v>118</v>
      </c>
      <c r="B474" s="54"/>
      <c r="C474" s="143"/>
      <c r="D474" s="70"/>
    </row>
    <row r="475" spans="1:5" ht="18.95" customHeight="1">
      <c r="A475" s="4" t="s">
        <v>269</v>
      </c>
      <c r="B475" s="54"/>
      <c r="C475" s="143">
        <v>150000</v>
      </c>
      <c r="D475" s="70">
        <v>0</v>
      </c>
    </row>
    <row r="476" spans="1:5" ht="18.95" customHeight="1">
      <c r="A476" s="4" t="s">
        <v>268</v>
      </c>
      <c r="B476" s="54"/>
      <c r="C476" s="143">
        <v>200000</v>
      </c>
      <c r="D476" s="70">
        <v>0</v>
      </c>
    </row>
    <row r="477" spans="1:5" ht="18.95" customHeight="1">
      <c r="A477" s="4" t="s">
        <v>267</v>
      </c>
      <c r="B477" s="229"/>
      <c r="C477" s="242">
        <v>30000</v>
      </c>
      <c r="D477" s="77">
        <v>0</v>
      </c>
    </row>
    <row r="478" spans="1:5" ht="18.95" customHeight="1" thickBot="1">
      <c r="A478" s="6" t="s">
        <v>10</v>
      </c>
      <c r="B478" s="233"/>
      <c r="C478" s="243">
        <f>SUM(C475:C477)</f>
        <v>380000</v>
      </c>
      <c r="D478" s="84">
        <f>SUM(D475:D477)</f>
        <v>0</v>
      </c>
    </row>
    <row r="479" spans="1:5" s="35" customFormat="1" ht="18.95" customHeight="1" thickTop="1" thickBot="1">
      <c r="A479" s="33" t="s">
        <v>156</v>
      </c>
      <c r="B479" s="234"/>
      <c r="C479" s="240">
        <f>C478</f>
        <v>380000</v>
      </c>
      <c r="D479" s="91">
        <f>D478</f>
        <v>0</v>
      </c>
      <c r="E479" s="46"/>
    </row>
    <row r="480" spans="1:5" s="36" customFormat="1" ht="18.95" customHeight="1" thickTop="1">
      <c r="A480" s="11" t="s">
        <v>157</v>
      </c>
      <c r="B480" s="54"/>
      <c r="C480" s="238"/>
      <c r="D480" s="69"/>
      <c r="E480" s="51"/>
    </row>
    <row r="481" spans="1:6" ht="18.95" customHeight="1">
      <c r="A481" s="7" t="s">
        <v>60</v>
      </c>
      <c r="B481" s="54"/>
      <c r="C481" s="143"/>
      <c r="D481" s="70"/>
    </row>
    <row r="482" spans="1:6" ht="18.95" customHeight="1">
      <c r="A482" s="7" t="s">
        <v>68</v>
      </c>
      <c r="B482" s="54"/>
      <c r="C482" s="244"/>
      <c r="D482" s="67"/>
    </row>
    <row r="483" spans="1:6" ht="18.95" customHeight="1">
      <c r="A483" s="12" t="s">
        <v>118</v>
      </c>
      <c r="B483" s="54"/>
      <c r="C483" s="245"/>
      <c r="D483" s="114"/>
    </row>
    <row r="484" spans="1:6" ht="18.95" customHeight="1">
      <c r="A484" s="4" t="s">
        <v>272</v>
      </c>
      <c r="B484" s="54"/>
      <c r="C484" s="246">
        <v>100000</v>
      </c>
      <c r="D484" s="119">
        <v>0</v>
      </c>
      <c r="F484" s="10"/>
    </row>
    <row r="485" spans="1:6" ht="18.95" customHeight="1">
      <c r="A485" s="4" t="s">
        <v>271</v>
      </c>
      <c r="B485" s="54"/>
      <c r="C485" s="273">
        <f>200000-176600-19400</f>
        <v>4000</v>
      </c>
      <c r="D485" s="272">
        <v>4000</v>
      </c>
      <c r="F485" s="10"/>
    </row>
    <row r="486" spans="1:6" ht="18.95" customHeight="1">
      <c r="A486" s="4" t="s">
        <v>273</v>
      </c>
      <c r="B486" s="54"/>
      <c r="C486" s="274">
        <f>100000-100000</f>
        <v>0</v>
      </c>
      <c r="D486" s="69">
        <v>0</v>
      </c>
    </row>
    <row r="487" spans="1:6" ht="18.95" customHeight="1">
      <c r="A487" s="4" t="s">
        <v>276</v>
      </c>
      <c r="B487" s="54"/>
      <c r="C487" s="246">
        <v>200000</v>
      </c>
      <c r="D487" s="70">
        <v>0</v>
      </c>
    </row>
    <row r="488" spans="1:6" ht="18.95" customHeight="1">
      <c r="A488" s="4" t="s">
        <v>274</v>
      </c>
      <c r="B488" s="54"/>
      <c r="C488" s="246">
        <v>15000</v>
      </c>
      <c r="D488" s="70">
        <v>0</v>
      </c>
    </row>
    <row r="489" spans="1:6" ht="18.95" customHeight="1">
      <c r="A489" s="8" t="s">
        <v>277</v>
      </c>
      <c r="B489" s="54"/>
      <c r="C489" s="246">
        <v>50000</v>
      </c>
      <c r="D489" s="70">
        <v>40000</v>
      </c>
    </row>
    <row r="490" spans="1:6" s="35" customFormat="1" ht="18.95" customHeight="1">
      <c r="A490" s="8" t="s">
        <v>275</v>
      </c>
      <c r="B490" s="235"/>
      <c r="C490" s="275">
        <f>20000+50000</f>
        <v>70000</v>
      </c>
      <c r="D490" s="77">
        <v>16950</v>
      </c>
      <c r="E490" s="46"/>
    </row>
    <row r="491" spans="1:6" ht="18.95" customHeight="1" thickBot="1">
      <c r="A491" s="9" t="s">
        <v>10</v>
      </c>
      <c r="B491" s="236"/>
      <c r="C491" s="243">
        <f>SUM(C484:C490)</f>
        <v>439000</v>
      </c>
      <c r="D491" s="84">
        <f>SUM(D484:D490)</f>
        <v>60950</v>
      </c>
    </row>
    <row r="492" spans="1:6" ht="18.95" customHeight="1" thickTop="1">
      <c r="A492" s="166"/>
      <c r="B492" s="31"/>
      <c r="C492" s="153"/>
      <c r="D492" s="153"/>
    </row>
    <row r="493" spans="1:6" ht="18.95" customHeight="1">
      <c r="A493" s="207"/>
      <c r="B493" s="31"/>
      <c r="C493" s="153"/>
      <c r="D493" s="153"/>
    </row>
    <row r="494" spans="1:6" ht="18.95" customHeight="1">
      <c r="A494" s="340">
        <v>13</v>
      </c>
      <c r="B494" s="340"/>
      <c r="C494" s="340"/>
      <c r="D494" s="340"/>
      <c r="F494" s="57"/>
    </row>
    <row r="495" spans="1:6" ht="18.95" customHeight="1">
      <c r="A495" s="360" t="s">
        <v>2</v>
      </c>
      <c r="B495" s="346" t="s">
        <v>3</v>
      </c>
      <c r="C495" s="349" t="s">
        <v>4</v>
      </c>
      <c r="D495" s="344" t="s">
        <v>46</v>
      </c>
    </row>
    <row r="496" spans="1:6" ht="18.95" customHeight="1">
      <c r="A496" s="361"/>
      <c r="B496" s="347"/>
      <c r="C496" s="350"/>
      <c r="D496" s="345"/>
    </row>
    <row r="497" spans="1:9" ht="18.95" customHeight="1">
      <c r="A497" s="250" t="s">
        <v>120</v>
      </c>
      <c r="B497" s="23"/>
      <c r="C497" s="107"/>
      <c r="D497" s="69"/>
    </row>
    <row r="498" spans="1:9" ht="18.95" customHeight="1">
      <c r="A498" s="251" t="s">
        <v>84</v>
      </c>
      <c r="B498" s="4"/>
      <c r="C498" s="99"/>
      <c r="D498" s="70"/>
    </row>
    <row r="499" spans="1:9" ht="18.95" customHeight="1">
      <c r="A499" s="47" t="s">
        <v>158</v>
      </c>
      <c r="B499" s="4"/>
      <c r="C499" s="99"/>
      <c r="D499" s="70"/>
      <c r="F499" s="10"/>
      <c r="G499" s="10"/>
      <c r="H499" s="10"/>
      <c r="I499" s="10"/>
    </row>
    <row r="500" spans="1:9" ht="18.95" customHeight="1">
      <c r="A500" s="47" t="s">
        <v>279</v>
      </c>
      <c r="B500" s="4"/>
      <c r="C500" s="99">
        <v>10000</v>
      </c>
      <c r="D500" s="73">
        <v>0</v>
      </c>
      <c r="F500" s="10"/>
      <c r="G500" s="10"/>
      <c r="H500" s="10"/>
      <c r="I500" s="10"/>
    </row>
    <row r="501" spans="1:9" ht="18.95" customHeight="1">
      <c r="A501" s="47" t="s">
        <v>280</v>
      </c>
      <c r="B501" s="4"/>
      <c r="C501" s="108">
        <v>13000</v>
      </c>
      <c r="D501" s="74">
        <v>0</v>
      </c>
      <c r="F501" s="10"/>
      <c r="G501" s="10"/>
      <c r="H501" s="10"/>
      <c r="I501" s="10"/>
    </row>
    <row r="502" spans="1:9" ht="18.95" customHeight="1" thickBot="1">
      <c r="A502" s="252" t="s">
        <v>10</v>
      </c>
      <c r="B502" s="4"/>
      <c r="C502" s="75">
        <f>SUM(C500:C501)</f>
        <v>23000</v>
      </c>
      <c r="D502" s="75">
        <f>SUM(D500:D501)</f>
        <v>0</v>
      </c>
      <c r="F502" s="10"/>
      <c r="G502" s="10"/>
      <c r="H502" s="10"/>
      <c r="I502" s="10"/>
    </row>
    <row r="503" spans="1:9" ht="18.95" customHeight="1" thickTop="1" thickBot="1">
      <c r="A503" s="253" t="s">
        <v>159</v>
      </c>
      <c r="B503" s="41"/>
      <c r="C503" s="91">
        <f>C491+C502</f>
        <v>462000</v>
      </c>
      <c r="D503" s="91">
        <f>D491+D502</f>
        <v>60950</v>
      </c>
      <c r="F503" s="10"/>
      <c r="G503" s="10"/>
      <c r="H503" s="10"/>
      <c r="I503" s="10"/>
    </row>
    <row r="504" spans="1:9" ht="18.95" customHeight="1" thickTop="1">
      <c r="A504" s="254" t="s">
        <v>278</v>
      </c>
      <c r="B504" s="261"/>
      <c r="C504" s="112"/>
      <c r="D504" s="112"/>
      <c r="F504" s="10"/>
      <c r="G504" s="10"/>
      <c r="H504" s="10"/>
      <c r="I504" s="10"/>
    </row>
    <row r="505" spans="1:9" ht="18.95" customHeight="1">
      <c r="A505" s="255" t="s">
        <v>60</v>
      </c>
      <c r="B505" s="261"/>
      <c r="C505" s="112"/>
      <c r="D505" s="112"/>
      <c r="F505" s="10"/>
      <c r="G505" s="10"/>
      <c r="H505" s="10"/>
      <c r="I505" s="10"/>
    </row>
    <row r="506" spans="1:9" ht="18.95" customHeight="1">
      <c r="A506" s="255" t="s">
        <v>68</v>
      </c>
      <c r="B506" s="38"/>
      <c r="C506" s="247"/>
      <c r="D506" s="247"/>
      <c r="F506" s="10"/>
      <c r="G506" s="10"/>
      <c r="H506" s="10"/>
      <c r="I506" s="10"/>
    </row>
    <row r="507" spans="1:9" ht="18.95" customHeight="1">
      <c r="A507" s="256" t="s">
        <v>118</v>
      </c>
      <c r="B507" s="38"/>
      <c r="C507" s="247"/>
      <c r="D507" s="247"/>
      <c r="F507" s="10"/>
      <c r="G507" s="10"/>
      <c r="H507" s="10"/>
      <c r="I507" s="10"/>
    </row>
    <row r="508" spans="1:9" ht="18.95" customHeight="1">
      <c r="A508" s="257" t="s">
        <v>281</v>
      </c>
      <c r="B508" s="38"/>
      <c r="C508" s="226">
        <v>40000</v>
      </c>
      <c r="D508" s="247">
        <v>0</v>
      </c>
      <c r="F508" s="10"/>
      <c r="G508" s="10"/>
      <c r="H508" s="10"/>
      <c r="I508" s="10"/>
    </row>
    <row r="509" spans="1:9" ht="18.95" customHeight="1">
      <c r="A509" s="257" t="s">
        <v>296</v>
      </c>
      <c r="B509" s="38"/>
      <c r="C509" s="213">
        <v>80000</v>
      </c>
      <c r="D509" s="113">
        <v>0</v>
      </c>
      <c r="F509" s="10"/>
      <c r="G509" s="10"/>
      <c r="H509" s="10"/>
      <c r="I509" s="10"/>
    </row>
    <row r="510" spans="1:9" ht="18.95" customHeight="1" thickBot="1">
      <c r="A510" s="253" t="s">
        <v>288</v>
      </c>
      <c r="B510" s="41"/>
      <c r="C510" s="214">
        <f>C508+C509</f>
        <v>120000</v>
      </c>
      <c r="D510" s="278">
        <f>D508+D509</f>
        <v>0</v>
      </c>
      <c r="F510" s="10"/>
      <c r="G510" s="10"/>
      <c r="H510" s="10"/>
      <c r="I510" s="10"/>
    </row>
    <row r="511" spans="1:9" ht="18.95" customHeight="1" thickTop="1" thickBot="1">
      <c r="A511" s="248" t="s">
        <v>160</v>
      </c>
      <c r="B511" s="219"/>
      <c r="C511" s="223">
        <f>C479+C503+C510</f>
        <v>962000</v>
      </c>
      <c r="D511" s="223">
        <f>D479+D503+D510</f>
        <v>60950</v>
      </c>
      <c r="F511" s="10"/>
      <c r="G511" s="10"/>
      <c r="H511" s="10"/>
      <c r="I511" s="10"/>
    </row>
    <row r="512" spans="1:9" ht="18.95" customHeight="1" thickTop="1">
      <c r="A512" s="250" t="s">
        <v>161</v>
      </c>
      <c r="B512" s="23"/>
      <c r="C512" s="107"/>
      <c r="D512" s="69"/>
      <c r="F512" s="10"/>
      <c r="G512" s="10"/>
      <c r="H512" s="10"/>
      <c r="I512" s="10"/>
    </row>
    <row r="513" spans="1:9" ht="18.95" customHeight="1">
      <c r="A513" s="251" t="s">
        <v>282</v>
      </c>
      <c r="B513" s="4"/>
      <c r="C513" s="99"/>
      <c r="D513" s="70"/>
      <c r="F513" s="10"/>
      <c r="G513" s="10"/>
      <c r="H513" s="10"/>
      <c r="I513" s="10"/>
    </row>
    <row r="514" spans="1:9" ht="18.95" customHeight="1">
      <c r="A514" s="251" t="s">
        <v>60</v>
      </c>
      <c r="B514" s="4"/>
      <c r="C514" s="99"/>
      <c r="D514" s="70"/>
      <c r="F514" s="10"/>
      <c r="G514" s="10"/>
      <c r="H514" s="10"/>
      <c r="I514" s="10"/>
    </row>
    <row r="515" spans="1:9" ht="18.95" customHeight="1">
      <c r="A515" s="251" t="s">
        <v>68</v>
      </c>
      <c r="B515" s="4"/>
      <c r="C515" s="108"/>
      <c r="D515" s="67"/>
      <c r="F515" s="10"/>
      <c r="G515" s="10"/>
      <c r="H515" s="10"/>
      <c r="I515" s="10"/>
    </row>
    <row r="516" spans="1:9" ht="18.95" customHeight="1">
      <c r="A516" s="47" t="s">
        <v>151</v>
      </c>
      <c r="B516" s="4"/>
      <c r="C516" s="108" t="s">
        <v>23</v>
      </c>
      <c r="D516" s="67" t="s">
        <v>23</v>
      </c>
      <c r="F516" s="10"/>
      <c r="G516" s="10"/>
      <c r="H516" s="10"/>
      <c r="I516" s="10"/>
    </row>
    <row r="517" spans="1:9" ht="18.95" customHeight="1">
      <c r="A517" s="47" t="s">
        <v>283</v>
      </c>
      <c r="B517" s="8"/>
      <c r="C517" s="95">
        <v>65000</v>
      </c>
      <c r="D517" s="70">
        <v>0</v>
      </c>
      <c r="F517" s="10"/>
      <c r="G517" s="10"/>
      <c r="H517" s="10"/>
      <c r="I517" s="10"/>
    </row>
    <row r="518" spans="1:9" ht="18.95" customHeight="1">
      <c r="A518" s="47" t="s">
        <v>284</v>
      </c>
      <c r="B518" s="8"/>
      <c r="C518" s="156">
        <v>10000</v>
      </c>
      <c r="D518" s="77">
        <v>0</v>
      </c>
      <c r="F518" s="10"/>
      <c r="G518" s="10"/>
      <c r="H518" s="10"/>
      <c r="I518" s="10"/>
    </row>
    <row r="519" spans="1:9" ht="18.95" customHeight="1" thickBot="1">
      <c r="A519" s="252" t="s">
        <v>10</v>
      </c>
      <c r="B519" s="4"/>
      <c r="C519" s="110">
        <f>SUM(C517:C518)</f>
        <v>75000</v>
      </c>
      <c r="D519" s="110">
        <f>SUM(D517:D518)</f>
        <v>0</v>
      </c>
      <c r="F519" s="10"/>
      <c r="G519" s="10"/>
      <c r="H519" s="10"/>
      <c r="I519" s="10"/>
    </row>
    <row r="520" spans="1:9" ht="18.95" customHeight="1" thickTop="1" thickBot="1">
      <c r="A520" s="258" t="s">
        <v>321</v>
      </c>
      <c r="B520" s="52"/>
      <c r="C520" s="111">
        <f>C519</f>
        <v>75000</v>
      </c>
      <c r="D520" s="111">
        <f>D519</f>
        <v>0</v>
      </c>
      <c r="F520" s="10"/>
      <c r="G520" s="10"/>
      <c r="H520" s="10"/>
      <c r="I520" s="10"/>
    </row>
    <row r="521" spans="1:9" ht="18.95" customHeight="1" thickTop="1" thickBot="1">
      <c r="A521" s="259" t="s">
        <v>162</v>
      </c>
      <c r="B521" s="53"/>
      <c r="C521" s="123">
        <f>C520</f>
        <v>75000</v>
      </c>
      <c r="D521" s="123">
        <f>D520</f>
        <v>0</v>
      </c>
      <c r="F521" s="10"/>
      <c r="G521" s="10"/>
      <c r="H521" s="10"/>
      <c r="I521" s="10"/>
    </row>
    <row r="522" spans="1:9" ht="18.95" customHeight="1" thickTop="1">
      <c r="A522" s="251" t="s">
        <v>163</v>
      </c>
      <c r="B522" s="23"/>
      <c r="C522" s="107"/>
      <c r="D522" s="69"/>
      <c r="F522" s="10"/>
      <c r="G522" s="10"/>
      <c r="H522" s="10"/>
      <c r="I522" s="10"/>
    </row>
    <row r="523" spans="1:9" ht="18.95" customHeight="1">
      <c r="A523" s="251" t="s">
        <v>164</v>
      </c>
      <c r="B523" s="4"/>
      <c r="C523" s="99"/>
      <c r="D523" s="70"/>
      <c r="F523" s="10"/>
      <c r="G523" s="10"/>
      <c r="H523" s="10"/>
      <c r="I523" s="10"/>
    </row>
    <row r="524" spans="1:9" ht="18.95" customHeight="1">
      <c r="A524" s="251" t="s">
        <v>49</v>
      </c>
      <c r="B524" s="4"/>
      <c r="C524" s="99"/>
      <c r="D524" s="70"/>
      <c r="F524" s="10"/>
      <c r="G524" s="10"/>
      <c r="H524" s="10"/>
      <c r="I524" s="10"/>
    </row>
    <row r="525" spans="1:9" ht="18.95" customHeight="1">
      <c r="A525" s="251" t="s">
        <v>95</v>
      </c>
      <c r="B525" s="4"/>
      <c r="C525" s="99"/>
      <c r="D525" s="70"/>
      <c r="F525" s="10"/>
      <c r="G525" s="10"/>
      <c r="H525" s="10"/>
      <c r="I525" s="10"/>
    </row>
    <row r="526" spans="1:9" s="36" customFormat="1" ht="18" customHeight="1">
      <c r="A526" s="251" t="s">
        <v>97</v>
      </c>
      <c r="B526" s="4"/>
      <c r="C526" s="99"/>
      <c r="D526" s="70"/>
      <c r="E526" s="51"/>
      <c r="F526" s="51"/>
      <c r="G526" s="51"/>
      <c r="H526" s="51"/>
      <c r="I526" s="51"/>
    </row>
    <row r="527" spans="1:9" ht="18.95" customHeight="1">
      <c r="A527" s="256" t="s">
        <v>165</v>
      </c>
      <c r="B527" s="4"/>
      <c r="C527" s="99">
        <v>230160</v>
      </c>
      <c r="D527" s="70">
        <v>59070</v>
      </c>
      <c r="F527" s="10"/>
      <c r="G527" s="10"/>
      <c r="H527" s="10"/>
      <c r="I527" s="10"/>
    </row>
    <row r="528" spans="1:9" ht="18.95" customHeight="1">
      <c r="A528" s="47" t="s">
        <v>59</v>
      </c>
      <c r="B528" s="4"/>
      <c r="C528" s="108">
        <v>36000</v>
      </c>
      <c r="D528" s="67">
        <v>9000</v>
      </c>
      <c r="F528" s="10"/>
      <c r="G528" s="10"/>
      <c r="H528" s="10"/>
      <c r="I528" s="10"/>
    </row>
    <row r="529" spans="1:9" ht="18.95" customHeight="1" thickBot="1">
      <c r="A529" s="252" t="s">
        <v>10</v>
      </c>
      <c r="B529" s="7"/>
      <c r="C529" s="68">
        <f>SUM(C527:C528)</f>
        <v>266160</v>
      </c>
      <c r="D529" s="68">
        <f>SUM(D527:D528)</f>
        <v>68070</v>
      </c>
      <c r="F529" s="10"/>
      <c r="G529" s="10"/>
      <c r="H529" s="10"/>
      <c r="I529" s="10"/>
    </row>
    <row r="530" spans="1:9" ht="18.95" customHeight="1" thickTop="1">
      <c r="A530" s="260" t="s">
        <v>60</v>
      </c>
      <c r="B530" s="4"/>
      <c r="C530" s="141"/>
      <c r="D530" s="85"/>
      <c r="F530" s="10"/>
      <c r="G530" s="10"/>
      <c r="H530" s="10"/>
      <c r="I530" s="10"/>
    </row>
    <row r="531" spans="1:9" ht="18.95" customHeight="1">
      <c r="A531" s="251" t="s">
        <v>62</v>
      </c>
      <c r="B531" s="4"/>
      <c r="C531" s="155"/>
      <c r="D531" s="119"/>
      <c r="F531" s="10"/>
      <c r="G531" s="10"/>
      <c r="H531" s="10"/>
      <c r="I531" s="10"/>
    </row>
    <row r="532" spans="1:9" ht="18.95" customHeight="1">
      <c r="A532" s="47" t="s">
        <v>166</v>
      </c>
      <c r="B532" s="4"/>
      <c r="C532" s="130">
        <v>15000</v>
      </c>
      <c r="D532" s="101">
        <v>0</v>
      </c>
      <c r="F532" s="10"/>
      <c r="G532" s="10"/>
      <c r="H532" s="10"/>
      <c r="I532" s="10"/>
    </row>
    <row r="533" spans="1:9" ht="18.95" customHeight="1" thickBot="1">
      <c r="A533" s="263" t="s">
        <v>10</v>
      </c>
      <c r="B533" s="21"/>
      <c r="C533" s="75">
        <f>SUM(C532)</f>
        <v>15000</v>
      </c>
      <c r="D533" s="75">
        <f>SUM(D532)</f>
        <v>0</v>
      </c>
      <c r="F533" s="10"/>
      <c r="G533" s="10"/>
      <c r="H533" s="10"/>
      <c r="I533" s="10"/>
    </row>
    <row r="534" spans="1:9" ht="18.95" customHeight="1" thickTop="1">
      <c r="A534" s="166"/>
      <c r="B534" s="10"/>
      <c r="C534" s="118"/>
      <c r="D534" s="118"/>
      <c r="F534" s="10"/>
      <c r="G534" s="10"/>
      <c r="H534" s="10"/>
      <c r="I534" s="10"/>
    </row>
    <row r="535" spans="1:9" ht="18.95" customHeight="1">
      <c r="A535" s="343">
        <v>14</v>
      </c>
      <c r="B535" s="343"/>
      <c r="C535" s="343"/>
      <c r="D535" s="343"/>
      <c r="F535" s="10"/>
      <c r="G535" s="10"/>
      <c r="H535" s="10"/>
      <c r="I535" s="10"/>
    </row>
    <row r="536" spans="1:9" ht="18.95" customHeight="1">
      <c r="A536" s="341" t="s">
        <v>2</v>
      </c>
      <c r="B536" s="341" t="s">
        <v>3</v>
      </c>
      <c r="C536" s="342" t="s">
        <v>4</v>
      </c>
      <c r="D536" s="342" t="s">
        <v>46</v>
      </c>
    </row>
    <row r="537" spans="1:9" ht="18.95" customHeight="1">
      <c r="A537" s="341"/>
      <c r="B537" s="341"/>
      <c r="C537" s="342"/>
      <c r="D537" s="342"/>
    </row>
    <row r="538" spans="1:9" ht="18.95" customHeight="1">
      <c r="A538" s="251" t="s">
        <v>73</v>
      </c>
      <c r="B538" s="4"/>
      <c r="C538" s="157"/>
      <c r="D538" s="89"/>
      <c r="F538" s="10"/>
      <c r="G538" s="10"/>
      <c r="H538" s="10"/>
      <c r="I538" s="10"/>
    </row>
    <row r="539" spans="1:9" ht="18.95" customHeight="1">
      <c r="A539" s="47" t="s">
        <v>167</v>
      </c>
      <c r="B539" s="4"/>
      <c r="C539" s="108">
        <v>100000</v>
      </c>
      <c r="D539" s="74">
        <v>0</v>
      </c>
      <c r="F539" s="10"/>
      <c r="G539" s="10"/>
      <c r="H539" s="10"/>
      <c r="I539" s="10"/>
    </row>
    <row r="540" spans="1:9" ht="18.95" customHeight="1" thickBot="1">
      <c r="A540" s="264" t="s">
        <v>10</v>
      </c>
      <c r="B540" s="23"/>
      <c r="C540" s="75">
        <f>SUM(C539)</f>
        <v>100000</v>
      </c>
      <c r="D540" s="75">
        <f t="shared" ref="D540" si="1">SUM(D539)</f>
        <v>0</v>
      </c>
      <c r="F540" s="10"/>
      <c r="G540" s="10"/>
      <c r="H540" s="10"/>
      <c r="I540" s="10"/>
    </row>
    <row r="541" spans="1:9" ht="18.95" customHeight="1" thickTop="1">
      <c r="A541" s="250" t="s">
        <v>76</v>
      </c>
      <c r="B541" s="23"/>
      <c r="C541" s="107"/>
      <c r="D541" s="69"/>
      <c r="F541" s="10"/>
      <c r="G541" s="10"/>
      <c r="H541" s="10"/>
      <c r="I541" s="10"/>
    </row>
    <row r="542" spans="1:9" ht="18.95" customHeight="1">
      <c r="A542" s="47" t="s">
        <v>168</v>
      </c>
      <c r="B542" s="4"/>
      <c r="C542" s="108">
        <v>700000</v>
      </c>
      <c r="D542" s="67">
        <v>101182.76</v>
      </c>
      <c r="F542" s="10"/>
      <c r="G542" s="10"/>
      <c r="H542" s="10"/>
      <c r="I542" s="10"/>
    </row>
    <row r="543" spans="1:9" ht="18.95" customHeight="1" thickBot="1">
      <c r="A543" s="262" t="s">
        <v>10</v>
      </c>
      <c r="B543" s="8"/>
      <c r="C543" s="68">
        <f>SUM(C542)</f>
        <v>700000</v>
      </c>
      <c r="D543" s="68">
        <f>SUM(D542)</f>
        <v>101182.76</v>
      </c>
      <c r="F543" s="10"/>
      <c r="G543" s="10"/>
      <c r="H543" s="10"/>
      <c r="I543" s="10"/>
    </row>
    <row r="544" spans="1:9" ht="18.95" customHeight="1" thickTop="1" thickBot="1">
      <c r="A544" s="265" t="s">
        <v>169</v>
      </c>
      <c r="B544" s="34"/>
      <c r="C544" s="91">
        <f>C529+C533+C540+C543</f>
        <v>1081160</v>
      </c>
      <c r="D544" s="91">
        <f>D529+D533+D540+D543</f>
        <v>169252.76</v>
      </c>
      <c r="F544" s="10"/>
      <c r="G544" s="10"/>
      <c r="H544" s="10"/>
      <c r="I544" s="10"/>
    </row>
    <row r="545" spans="1:10" ht="18.95" customHeight="1" thickTop="1" thickBot="1">
      <c r="A545" s="259" t="s">
        <v>170</v>
      </c>
      <c r="B545" s="38"/>
      <c r="C545" s="102">
        <f>C544</f>
        <v>1081160</v>
      </c>
      <c r="D545" s="102">
        <f>D544</f>
        <v>169252.76</v>
      </c>
      <c r="F545" s="10"/>
      <c r="G545" s="10"/>
      <c r="H545" s="10"/>
      <c r="I545" s="10"/>
      <c r="J545" s="10"/>
    </row>
    <row r="546" spans="1:10" ht="18.95" customHeight="1" thickTop="1">
      <c r="A546" s="250" t="s">
        <v>171</v>
      </c>
      <c r="B546" s="23"/>
      <c r="C546" s="107"/>
      <c r="D546" s="69"/>
      <c r="F546" s="10"/>
      <c r="G546" s="10"/>
      <c r="H546" s="10"/>
      <c r="I546" s="10"/>
    </row>
    <row r="547" spans="1:10" ht="18.95" customHeight="1">
      <c r="A547" s="251" t="s">
        <v>172</v>
      </c>
      <c r="B547" s="4"/>
      <c r="C547" s="99"/>
      <c r="D547" s="70"/>
      <c r="F547" s="10"/>
      <c r="G547" s="10"/>
      <c r="H547" s="10"/>
      <c r="I547" s="10"/>
    </row>
    <row r="548" spans="1:10" ht="18.95" customHeight="1">
      <c r="A548" s="251" t="s">
        <v>173</v>
      </c>
      <c r="B548" s="4"/>
      <c r="C548" s="99"/>
      <c r="D548" s="70"/>
      <c r="F548" s="10"/>
      <c r="G548" s="10"/>
      <c r="H548" s="10"/>
      <c r="I548" s="10"/>
    </row>
    <row r="549" spans="1:10" ht="18.95" customHeight="1">
      <c r="A549" s="210" t="s">
        <v>174</v>
      </c>
      <c r="B549" s="4"/>
      <c r="C549" s="108">
        <v>75000</v>
      </c>
      <c r="D549" s="124">
        <v>7500</v>
      </c>
      <c r="F549" s="10"/>
      <c r="G549" s="10"/>
      <c r="H549" s="10"/>
      <c r="I549" s="10"/>
    </row>
    <row r="550" spans="1:10" ht="18.95" customHeight="1">
      <c r="A550" s="266" t="s">
        <v>175</v>
      </c>
      <c r="B550" s="8"/>
      <c r="C550" s="269">
        <f>710049+100000+19400+20000+15000+14000</f>
        <v>878449</v>
      </c>
      <c r="D550" s="70">
        <v>686048</v>
      </c>
      <c r="F550" s="10"/>
      <c r="G550" s="10"/>
      <c r="H550" s="10"/>
      <c r="I550" s="10"/>
    </row>
    <row r="551" spans="1:10" ht="18.95" customHeight="1">
      <c r="A551" s="47" t="s">
        <v>176</v>
      </c>
      <c r="B551" s="4"/>
      <c r="C551" s="132">
        <v>80000</v>
      </c>
      <c r="D551" s="70">
        <v>13466</v>
      </c>
      <c r="F551" s="10"/>
      <c r="G551" s="10"/>
      <c r="H551" s="10"/>
      <c r="I551" s="10"/>
    </row>
    <row r="552" spans="1:10" ht="18.95" customHeight="1">
      <c r="A552" s="249" t="s">
        <v>285</v>
      </c>
      <c r="B552" s="23"/>
      <c r="C552" s="107">
        <v>7128000</v>
      </c>
      <c r="D552" s="69">
        <v>1651100</v>
      </c>
      <c r="F552" s="10"/>
      <c r="G552" s="10"/>
      <c r="H552" s="10"/>
      <c r="I552" s="10"/>
    </row>
    <row r="553" spans="1:10" ht="18.95" customHeight="1">
      <c r="A553" s="47" t="s">
        <v>286</v>
      </c>
      <c r="B553" s="4"/>
      <c r="C553" s="108">
        <v>2265600</v>
      </c>
      <c r="D553" s="67">
        <v>525600</v>
      </c>
      <c r="F553" s="10"/>
      <c r="G553" s="10"/>
      <c r="H553" s="10"/>
      <c r="I553" s="10"/>
    </row>
    <row r="554" spans="1:10" ht="18.95" customHeight="1">
      <c r="A554" s="47" t="s">
        <v>287</v>
      </c>
      <c r="B554" s="4"/>
      <c r="C554" s="95"/>
      <c r="D554" s="70"/>
      <c r="F554" s="10"/>
      <c r="G554" s="10"/>
      <c r="H554" s="10"/>
      <c r="I554" s="10"/>
    </row>
    <row r="555" spans="1:10" ht="18.95" customHeight="1">
      <c r="A555" s="47" t="s">
        <v>299</v>
      </c>
      <c r="B555" s="4"/>
      <c r="C555" s="95">
        <v>200000</v>
      </c>
      <c r="D555" s="70">
        <v>200000</v>
      </c>
      <c r="F555" s="10"/>
      <c r="G555" s="10"/>
      <c r="H555" s="10"/>
      <c r="I555" s="10"/>
    </row>
    <row r="556" spans="1:10" ht="18.95" customHeight="1">
      <c r="A556" s="47" t="s">
        <v>298</v>
      </c>
      <c r="B556" s="4"/>
      <c r="C556" s="95">
        <v>100000</v>
      </c>
      <c r="D556" s="70">
        <v>0</v>
      </c>
      <c r="F556" s="10"/>
      <c r="G556" s="10"/>
      <c r="H556" s="10"/>
      <c r="I556" s="10"/>
    </row>
    <row r="557" spans="1:10" ht="18.95" customHeight="1">
      <c r="A557" s="47" t="s">
        <v>297</v>
      </c>
      <c r="B557" s="60"/>
      <c r="C557" s="156">
        <v>30000</v>
      </c>
      <c r="D557" s="77">
        <v>0</v>
      </c>
      <c r="F557" s="10"/>
      <c r="G557" s="10"/>
      <c r="H557" s="10"/>
      <c r="I557" s="10"/>
    </row>
    <row r="558" spans="1:10" ht="18.95" customHeight="1" thickBot="1">
      <c r="A558" s="252" t="s">
        <v>10</v>
      </c>
      <c r="B558" s="4"/>
      <c r="C558" s="125">
        <f>SUM(C549:C557)</f>
        <v>10757049</v>
      </c>
      <c r="D558" s="125">
        <f>SUM(D549:D557)</f>
        <v>3083714</v>
      </c>
      <c r="F558" s="10"/>
      <c r="G558" s="10"/>
      <c r="H558" s="10"/>
      <c r="I558" s="10"/>
    </row>
    <row r="559" spans="1:10" ht="18.95" customHeight="1" thickTop="1">
      <c r="A559" s="251" t="s">
        <v>177</v>
      </c>
      <c r="B559" s="23"/>
      <c r="C559" s="107"/>
      <c r="D559" s="69"/>
      <c r="F559" s="10"/>
      <c r="G559" s="10"/>
      <c r="H559" s="10"/>
      <c r="I559" s="10"/>
    </row>
    <row r="560" spans="1:10" ht="18.95" customHeight="1">
      <c r="A560" s="47" t="s">
        <v>178</v>
      </c>
      <c r="B560" s="4"/>
      <c r="C560" s="108">
        <v>150000</v>
      </c>
      <c r="D560" s="67">
        <v>150000</v>
      </c>
      <c r="F560" s="10"/>
      <c r="G560" s="10"/>
      <c r="H560" s="10"/>
      <c r="I560" s="10"/>
    </row>
    <row r="561" spans="1:9" ht="18.95" customHeight="1" thickBot="1">
      <c r="A561" s="252" t="s">
        <v>10</v>
      </c>
      <c r="B561" s="4"/>
      <c r="C561" s="68">
        <f>SUM(C560)</f>
        <v>150000</v>
      </c>
      <c r="D561" s="68">
        <f>SUM(D560)</f>
        <v>150000</v>
      </c>
      <c r="F561" s="10"/>
      <c r="G561" s="10"/>
      <c r="H561" s="10"/>
      <c r="I561" s="10"/>
    </row>
    <row r="562" spans="1:9" ht="18.95" customHeight="1" thickTop="1" thickBot="1">
      <c r="A562" s="258" t="s">
        <v>179</v>
      </c>
      <c r="B562" s="41"/>
      <c r="C562" s="90">
        <f>C561+C558</f>
        <v>10907049</v>
      </c>
      <c r="D562" s="90">
        <f>D561+D558</f>
        <v>3233714</v>
      </c>
      <c r="F562" s="10"/>
      <c r="G562" s="10"/>
      <c r="H562" s="10"/>
      <c r="I562" s="10"/>
    </row>
    <row r="563" spans="1:9" ht="18.95" customHeight="1" thickTop="1" thickBot="1">
      <c r="A563" s="259" t="s">
        <v>180</v>
      </c>
      <c r="B563" s="38"/>
      <c r="C563" s="121">
        <f>C562</f>
        <v>10907049</v>
      </c>
      <c r="D563" s="121">
        <f>D562</f>
        <v>3233714</v>
      </c>
      <c r="F563" s="10"/>
      <c r="G563" s="10"/>
      <c r="H563" s="10"/>
      <c r="I563" s="10"/>
    </row>
    <row r="564" spans="1:9" ht="18.95" customHeight="1" thickTop="1" thickBot="1">
      <c r="A564" s="267" t="s">
        <v>181</v>
      </c>
      <c r="B564" s="56"/>
      <c r="C564" s="90">
        <f>C246+C260+C341+C385+C441+C469+C511+C521+C545+C563</f>
        <v>31451180</v>
      </c>
      <c r="D564" s="268">
        <f>D246+D260+D341+D385+D441+D469+D511+D521+D545+D563</f>
        <v>6451484.5300000003</v>
      </c>
      <c r="F564" s="10"/>
      <c r="G564" s="10"/>
      <c r="H564" s="10"/>
      <c r="I564" s="10"/>
    </row>
    <row r="565" spans="1:9" ht="18.95" customHeight="1" thickTop="1">
      <c r="A565" s="59"/>
      <c r="B565" s="10"/>
      <c r="C565" s="153"/>
      <c r="D565" s="76"/>
      <c r="F565" s="10"/>
      <c r="G565" s="10"/>
      <c r="H565" s="10"/>
      <c r="I565" s="10"/>
    </row>
    <row r="566" spans="1:9" ht="18.95" customHeight="1">
      <c r="A566" s="59"/>
      <c r="B566" s="10"/>
      <c r="C566" s="153"/>
      <c r="D566" s="76"/>
      <c r="F566" s="10"/>
      <c r="G566" s="10"/>
      <c r="H566" s="10"/>
      <c r="I566" s="10"/>
    </row>
    <row r="567" spans="1:9" ht="18.95" customHeight="1">
      <c r="A567" s="352" t="s">
        <v>303</v>
      </c>
      <c r="B567" s="352"/>
      <c r="C567" s="352"/>
      <c r="D567" s="352"/>
      <c r="F567" s="10"/>
      <c r="G567" s="10"/>
      <c r="H567" s="10"/>
      <c r="I567" s="10"/>
    </row>
    <row r="568" spans="1:9" ht="18.95" customHeight="1">
      <c r="A568" s="351" t="s">
        <v>304</v>
      </c>
      <c r="B568" s="351"/>
      <c r="C568" s="351"/>
      <c r="D568" s="351"/>
      <c r="F568" s="10"/>
      <c r="G568" s="10"/>
      <c r="H568" s="10"/>
      <c r="I568" s="10"/>
    </row>
    <row r="569" spans="1:9" ht="18.95" customHeight="1">
      <c r="A569" s="167"/>
      <c r="B569" s="10"/>
      <c r="C569" s="137"/>
      <c r="D569" s="137"/>
      <c r="F569" s="10"/>
      <c r="G569" s="10"/>
      <c r="H569" s="10"/>
      <c r="I569" s="10"/>
    </row>
    <row r="570" spans="1:9" ht="18.95" customHeight="1">
      <c r="A570" s="59"/>
      <c r="B570" s="10"/>
      <c r="C570" s="153"/>
      <c r="D570" s="76"/>
      <c r="F570" s="10"/>
      <c r="G570" s="10"/>
      <c r="H570" s="10"/>
      <c r="I570" s="10"/>
    </row>
    <row r="571" spans="1:9" ht="18.95" customHeight="1">
      <c r="A571" s="59"/>
      <c r="B571" s="10"/>
      <c r="C571" s="153"/>
      <c r="D571" s="76"/>
      <c r="F571" s="10"/>
      <c r="G571" s="10"/>
      <c r="H571" s="10"/>
      <c r="I571" s="10"/>
    </row>
    <row r="572" spans="1:9" ht="18.95" customHeight="1">
      <c r="A572" s="59"/>
      <c r="B572" s="10"/>
      <c r="C572" s="153"/>
      <c r="D572" s="76"/>
      <c r="F572" s="10"/>
      <c r="G572" s="10"/>
      <c r="H572" s="10"/>
      <c r="I572" s="10"/>
    </row>
    <row r="573" spans="1:9" ht="18.95" customHeight="1">
      <c r="A573" s="59"/>
      <c r="B573" s="10"/>
      <c r="C573" s="153"/>
      <c r="D573" s="76"/>
      <c r="F573" s="10"/>
      <c r="G573" s="10"/>
      <c r="H573" s="10"/>
      <c r="I573" s="10"/>
    </row>
    <row r="574" spans="1:9" ht="18.95" customHeight="1">
      <c r="A574" s="59"/>
      <c r="B574" s="10"/>
      <c r="C574" s="153"/>
      <c r="D574" s="76"/>
      <c r="F574" s="10"/>
      <c r="G574" s="10"/>
      <c r="H574" s="10"/>
      <c r="I574" s="10"/>
    </row>
    <row r="575" spans="1:9" ht="18.95" customHeight="1">
      <c r="A575" s="59"/>
      <c r="B575" s="10"/>
      <c r="C575" s="153"/>
      <c r="D575" s="76"/>
      <c r="F575" s="10"/>
      <c r="G575" s="10"/>
      <c r="H575" s="10"/>
      <c r="I575" s="10"/>
    </row>
    <row r="576" spans="1:9" ht="18.95" customHeight="1">
      <c r="A576" s="352"/>
      <c r="B576" s="352"/>
      <c r="C576" s="352"/>
      <c r="D576" s="352"/>
      <c r="F576" s="10"/>
      <c r="G576" s="10"/>
      <c r="H576" s="10"/>
      <c r="I576" s="10"/>
    </row>
    <row r="577" spans="1:9" ht="18.95" customHeight="1">
      <c r="A577" s="31"/>
      <c r="B577" s="10"/>
      <c r="C577" s="158"/>
      <c r="D577" s="126"/>
      <c r="F577" s="10"/>
      <c r="G577" s="10"/>
      <c r="H577" s="10"/>
      <c r="I577" s="10"/>
    </row>
    <row r="578" spans="1:9" ht="18.95" customHeight="1">
      <c r="A578" s="31"/>
      <c r="B578" s="10"/>
      <c r="C578" s="137"/>
      <c r="D578" s="92"/>
      <c r="F578" s="10"/>
      <c r="G578" s="10"/>
      <c r="H578" s="10"/>
      <c r="I578" s="10"/>
    </row>
    <row r="579" spans="1:9" ht="18.95" customHeight="1">
      <c r="A579" s="31"/>
      <c r="B579" s="10"/>
      <c r="C579" s="159"/>
      <c r="D579" s="92"/>
      <c r="F579" s="10"/>
      <c r="G579" s="10"/>
      <c r="H579" s="10"/>
      <c r="I579" s="10"/>
    </row>
    <row r="580" spans="1:9" ht="18.95" customHeight="1">
      <c r="A580" s="31"/>
      <c r="B580" s="10"/>
      <c r="C580" s="159"/>
      <c r="D580" s="92"/>
    </row>
    <row r="581" spans="1:9" ht="18.95" customHeight="1">
      <c r="A581" s="10"/>
      <c r="B581" s="10"/>
      <c r="C581" s="137"/>
      <c r="D581" s="92"/>
    </row>
    <row r="582" spans="1:9" ht="18.95" customHeight="1">
      <c r="A582" s="10"/>
      <c r="B582" s="10"/>
      <c r="C582" s="137"/>
      <c r="D582" s="92"/>
    </row>
    <row r="583" spans="1:9" ht="18.95" customHeight="1">
      <c r="A583" s="10"/>
      <c r="B583" s="10"/>
      <c r="C583" s="137"/>
      <c r="D583" s="92"/>
    </row>
    <row r="584" spans="1:9" ht="18.95" customHeight="1">
      <c r="A584" s="10"/>
      <c r="B584" s="10"/>
      <c r="C584" s="137"/>
      <c r="D584" s="92"/>
    </row>
    <row r="585" spans="1:9" ht="18.95" customHeight="1">
      <c r="A585" s="10"/>
      <c r="B585" s="10"/>
      <c r="C585" s="137"/>
      <c r="D585" s="92"/>
    </row>
    <row r="586" spans="1:9" ht="18.95" customHeight="1">
      <c r="A586" s="10"/>
      <c r="B586" s="10"/>
      <c r="C586" s="137"/>
      <c r="D586" s="92"/>
    </row>
    <row r="587" spans="1:9" ht="18.95" customHeight="1">
      <c r="A587" s="10"/>
      <c r="B587" s="10"/>
      <c r="C587" s="137"/>
      <c r="D587" s="92"/>
    </row>
    <row r="588" spans="1:9" ht="18.95" customHeight="1">
      <c r="A588" s="10"/>
      <c r="B588" s="10"/>
      <c r="C588" s="137"/>
      <c r="D588" s="92"/>
    </row>
    <row r="589" spans="1:9" ht="18.95" customHeight="1">
      <c r="A589" s="10"/>
      <c r="B589" s="10"/>
      <c r="C589" s="137"/>
      <c r="D589" s="127"/>
    </row>
    <row r="590" spans="1:9" ht="18.95" customHeight="1">
      <c r="A590" s="59"/>
      <c r="B590" s="10"/>
      <c r="C590" s="118"/>
      <c r="D590" s="76"/>
    </row>
    <row r="591" spans="1:9" ht="18.95" customHeight="1">
      <c r="A591" s="10"/>
      <c r="B591" s="10"/>
      <c r="C591" s="137"/>
      <c r="D591" s="92"/>
    </row>
  </sheetData>
  <mergeCells count="77">
    <mergeCell ref="A576:D576"/>
    <mergeCell ref="A495:A496"/>
    <mergeCell ref="B495:B496"/>
    <mergeCell ref="C495:C496"/>
    <mergeCell ref="D495:D496"/>
    <mergeCell ref="A567:D567"/>
    <mergeCell ref="A568:D568"/>
    <mergeCell ref="C331:C332"/>
    <mergeCell ref="D331:D332"/>
    <mergeCell ref="A494:D494"/>
    <mergeCell ref="A372:A373"/>
    <mergeCell ref="B372:B373"/>
    <mergeCell ref="C372:C373"/>
    <mergeCell ref="D372:D373"/>
    <mergeCell ref="A413:A414"/>
    <mergeCell ref="B413:B414"/>
    <mergeCell ref="C413:C414"/>
    <mergeCell ref="D413:D414"/>
    <mergeCell ref="A453:D453"/>
    <mergeCell ref="A454:A455"/>
    <mergeCell ref="B454:B455"/>
    <mergeCell ref="C454:C455"/>
    <mergeCell ref="D454:D455"/>
    <mergeCell ref="A126:A127"/>
    <mergeCell ref="B126:B127"/>
    <mergeCell ref="C126:C127"/>
    <mergeCell ref="A371:D371"/>
    <mergeCell ref="A249:A250"/>
    <mergeCell ref="B249:B250"/>
    <mergeCell ref="C249:C250"/>
    <mergeCell ref="D249:D250"/>
    <mergeCell ref="A289:D289"/>
    <mergeCell ref="A290:A291"/>
    <mergeCell ref="B290:B291"/>
    <mergeCell ref="C290:C291"/>
    <mergeCell ref="D290:D291"/>
    <mergeCell ref="A330:D330"/>
    <mergeCell ref="A331:A332"/>
    <mergeCell ref="B331:B332"/>
    <mergeCell ref="A248:D248"/>
    <mergeCell ref="A166:D166"/>
    <mergeCell ref="A167:A168"/>
    <mergeCell ref="B167:B168"/>
    <mergeCell ref="C167:C168"/>
    <mergeCell ref="D167:D168"/>
    <mergeCell ref="A207:D207"/>
    <mergeCell ref="A208:A209"/>
    <mergeCell ref="B208:B209"/>
    <mergeCell ref="C208:C209"/>
    <mergeCell ref="D208:D209"/>
    <mergeCell ref="C85:C86"/>
    <mergeCell ref="D85:D86"/>
    <mergeCell ref="A68:D68"/>
    <mergeCell ref="A125:D125"/>
    <mergeCell ref="A67:D67"/>
    <mergeCell ref="D126:D127"/>
    <mergeCell ref="A42:D42"/>
    <mergeCell ref="A43:A44"/>
    <mergeCell ref="A1:D1"/>
    <mergeCell ref="A2:D2"/>
    <mergeCell ref="A3:D3"/>
    <mergeCell ref="A4:A5"/>
    <mergeCell ref="B4:B5"/>
    <mergeCell ref="C4:C5"/>
    <mergeCell ref="D4:D5"/>
    <mergeCell ref="B43:B44"/>
    <mergeCell ref="C43:C44"/>
    <mergeCell ref="D43:D44"/>
    <mergeCell ref="A84:D84"/>
    <mergeCell ref="A85:A86"/>
    <mergeCell ref="B85:B86"/>
    <mergeCell ref="A412:D412"/>
    <mergeCell ref="A536:A537"/>
    <mergeCell ref="B536:B537"/>
    <mergeCell ref="C536:C537"/>
    <mergeCell ref="D536:D537"/>
    <mergeCell ref="A535:D535"/>
  </mergeCells>
  <pageMargins left="0.78740157480314965" right="0.31496062992125984" top="0" bottom="0" header="0.51181102362204722" footer="0.44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1"/>
  <sheetViews>
    <sheetView topLeftCell="A554" zoomScaleSheetLayoutView="100" workbookViewId="0">
      <selection activeCell="A520" sqref="A520"/>
    </sheetView>
  </sheetViews>
  <sheetFormatPr defaultRowHeight="18.95" customHeight="1"/>
  <cols>
    <col min="1" max="1" width="53.5703125" style="1" customWidth="1"/>
    <col min="2" max="2" width="9.140625" style="1" customWidth="1"/>
    <col min="3" max="3" width="13.85546875" style="160" customWidth="1"/>
    <col min="4" max="4" width="13.85546875" style="128" customWidth="1"/>
    <col min="5" max="5" width="9.140625" style="10"/>
    <col min="6" max="16384" width="9.140625" style="1"/>
  </cols>
  <sheetData>
    <row r="1" spans="1:6" ht="18.95" customHeight="1">
      <c r="A1" s="348" t="s">
        <v>0</v>
      </c>
      <c r="B1" s="348"/>
      <c r="C1" s="348"/>
      <c r="D1" s="348"/>
    </row>
    <row r="2" spans="1:6" ht="18.95" customHeight="1">
      <c r="A2" s="348" t="s">
        <v>1</v>
      </c>
      <c r="B2" s="348"/>
      <c r="C2" s="348"/>
      <c r="D2" s="348"/>
    </row>
    <row r="3" spans="1:6" ht="18.95" customHeight="1">
      <c r="A3" s="340" t="s">
        <v>319</v>
      </c>
      <c r="B3" s="340"/>
      <c r="C3" s="340"/>
      <c r="D3" s="340"/>
    </row>
    <row r="4" spans="1:6" ht="18.95" customHeight="1">
      <c r="A4" s="346" t="s">
        <v>2</v>
      </c>
      <c r="B4" s="346" t="s">
        <v>3</v>
      </c>
      <c r="C4" s="349" t="s">
        <v>4</v>
      </c>
      <c r="D4" s="344" t="s">
        <v>5</v>
      </c>
    </row>
    <row r="5" spans="1:6" ht="18.95" customHeight="1">
      <c r="A5" s="347"/>
      <c r="B5" s="347"/>
      <c r="C5" s="350"/>
      <c r="D5" s="345"/>
    </row>
    <row r="6" spans="1:6" ht="18.95" customHeight="1">
      <c r="A6" s="2" t="s">
        <v>6</v>
      </c>
      <c r="B6" s="3"/>
      <c r="C6" s="129"/>
      <c r="D6" s="65"/>
    </row>
    <row r="7" spans="1:6" ht="18.95" customHeight="1">
      <c r="A7" s="4" t="s">
        <v>7</v>
      </c>
      <c r="B7" s="4"/>
      <c r="C7" s="99">
        <v>60000</v>
      </c>
      <c r="D7" s="290">
        <v>42904.6</v>
      </c>
      <c r="F7" s="5"/>
    </row>
    <row r="8" spans="1:6" ht="18.95" customHeight="1">
      <c r="A8" s="4" t="s">
        <v>8</v>
      </c>
      <c r="B8" s="4"/>
      <c r="C8" s="99">
        <v>75000</v>
      </c>
      <c r="D8" s="290">
        <v>68003</v>
      </c>
    </row>
    <row r="9" spans="1:6" ht="18.95" customHeight="1">
      <c r="A9" s="4" t="s">
        <v>9</v>
      </c>
      <c r="B9" s="4"/>
      <c r="C9" s="108">
        <v>3000</v>
      </c>
      <c r="D9" s="82">
        <v>3000</v>
      </c>
    </row>
    <row r="10" spans="1:6" ht="18.95" customHeight="1" thickBot="1">
      <c r="A10" s="6" t="s">
        <v>10</v>
      </c>
      <c r="B10" s="4"/>
      <c r="C10" s="84">
        <f>SUM(C7:C9)</f>
        <v>138000</v>
      </c>
      <c r="D10" s="68">
        <f>SUM(D7:D9)</f>
        <v>113907.6</v>
      </c>
    </row>
    <row r="11" spans="1:6" ht="18.95" customHeight="1" thickTop="1">
      <c r="A11" s="7" t="s">
        <v>11</v>
      </c>
      <c r="B11" s="4"/>
      <c r="C11" s="107"/>
      <c r="D11" s="69"/>
    </row>
    <row r="12" spans="1:6" ht="18.95" customHeight="1">
      <c r="A12" s="4" t="s">
        <v>12</v>
      </c>
      <c r="B12" s="4"/>
      <c r="C12" s="224">
        <v>1000000</v>
      </c>
      <c r="D12" s="291">
        <v>494023.94</v>
      </c>
    </row>
    <row r="13" spans="1:6" ht="18.95" customHeight="1">
      <c r="A13" s="4" t="s">
        <v>13</v>
      </c>
      <c r="B13" s="4"/>
      <c r="C13" s="132">
        <v>1800000</v>
      </c>
      <c r="D13" s="291">
        <v>1182849.08</v>
      </c>
    </row>
    <row r="14" spans="1:6" ht="18.95" customHeight="1">
      <c r="A14" s="4" t="s">
        <v>14</v>
      </c>
      <c r="B14" s="4"/>
      <c r="C14" s="225">
        <v>7800000</v>
      </c>
      <c r="D14" s="291">
        <v>3723651.45</v>
      </c>
    </row>
    <row r="15" spans="1:6" ht="18.95" customHeight="1">
      <c r="A15" s="4" t="s">
        <v>15</v>
      </c>
      <c r="B15" s="4"/>
      <c r="C15" s="132">
        <v>100000</v>
      </c>
      <c r="D15" s="291">
        <v>53185.86</v>
      </c>
    </row>
    <row r="16" spans="1:6" ht="18.95" customHeight="1">
      <c r="A16" s="4" t="s">
        <v>16</v>
      </c>
      <c r="B16" s="4"/>
      <c r="C16" s="226">
        <v>370000</v>
      </c>
      <c r="D16" s="291">
        <v>114756.27</v>
      </c>
    </row>
    <row r="17" spans="1:4" ht="18.95" customHeight="1">
      <c r="A17" s="4" t="s">
        <v>17</v>
      </c>
      <c r="B17" s="4"/>
      <c r="C17" s="132">
        <v>1000000</v>
      </c>
      <c r="D17" s="291">
        <v>327194</v>
      </c>
    </row>
    <row r="18" spans="1:4" ht="18.95" customHeight="1">
      <c r="A18" s="4" t="s">
        <v>314</v>
      </c>
      <c r="B18" s="4"/>
      <c r="C18" s="132">
        <v>1900000</v>
      </c>
      <c r="D18" s="291">
        <v>938291.93</v>
      </c>
    </row>
    <row r="19" spans="1:4" ht="18.95" customHeight="1">
      <c r="A19" s="4" t="s">
        <v>315</v>
      </c>
      <c r="B19" s="4"/>
      <c r="C19" s="132">
        <v>70000</v>
      </c>
      <c r="D19" s="291">
        <v>25278.37</v>
      </c>
    </row>
    <row r="20" spans="1:4" ht="18.95" customHeight="1">
      <c r="A20" s="4" t="s">
        <v>316</v>
      </c>
      <c r="B20" s="4"/>
      <c r="C20" s="225">
        <v>75000</v>
      </c>
      <c r="D20" s="291">
        <v>14964.37</v>
      </c>
    </row>
    <row r="21" spans="1:4" ht="18.95" customHeight="1">
      <c r="A21" s="4" t="s">
        <v>317</v>
      </c>
      <c r="B21" s="4"/>
      <c r="C21" s="225">
        <v>5000</v>
      </c>
      <c r="D21" s="291">
        <v>0</v>
      </c>
    </row>
    <row r="22" spans="1:4" ht="18.95" customHeight="1">
      <c r="A22" s="4" t="s">
        <v>318</v>
      </c>
      <c r="B22" s="4"/>
      <c r="C22" s="225">
        <v>0</v>
      </c>
      <c r="D22" s="292">
        <v>1765.4</v>
      </c>
    </row>
    <row r="23" spans="1:4" ht="18.95" customHeight="1" thickBot="1">
      <c r="A23" s="6" t="s">
        <v>10</v>
      </c>
      <c r="B23" s="6"/>
      <c r="C23" s="72">
        <f>SUM(C12:C21)</f>
        <v>14120000</v>
      </c>
      <c r="D23" s="72">
        <f>SUM(D12:D22)</f>
        <v>6875960.6700000009</v>
      </c>
    </row>
    <row r="24" spans="1:4" ht="18.95" customHeight="1" thickTop="1">
      <c r="A24" s="7" t="s">
        <v>21</v>
      </c>
      <c r="B24" s="4"/>
      <c r="C24" s="107"/>
      <c r="D24" s="69"/>
    </row>
    <row r="25" spans="1:4" ht="18.95" customHeight="1">
      <c r="A25" s="7" t="s">
        <v>22</v>
      </c>
      <c r="B25" s="4"/>
      <c r="C25" s="73"/>
      <c r="D25" s="73"/>
    </row>
    <row r="26" spans="1:4" ht="18.95" customHeight="1">
      <c r="A26" s="4" t="s">
        <v>24</v>
      </c>
      <c r="B26" s="4"/>
      <c r="C26" s="73">
        <v>500</v>
      </c>
      <c r="D26" s="226">
        <v>20</v>
      </c>
    </row>
    <row r="27" spans="1:4" ht="18.95" customHeight="1">
      <c r="A27" s="4" t="s">
        <v>25</v>
      </c>
      <c r="B27" s="4"/>
      <c r="C27" s="73">
        <v>500</v>
      </c>
      <c r="D27" s="226">
        <v>60</v>
      </c>
    </row>
    <row r="28" spans="1:4" ht="18.95" customHeight="1">
      <c r="A28" s="4" t="s">
        <v>26</v>
      </c>
      <c r="B28" s="4"/>
      <c r="C28" s="73">
        <v>500</v>
      </c>
      <c r="D28" s="226">
        <v>0</v>
      </c>
    </row>
    <row r="29" spans="1:4" ht="18.95" customHeight="1">
      <c r="A29" s="4" t="s">
        <v>27</v>
      </c>
      <c r="B29" s="4"/>
      <c r="C29" s="73">
        <v>500</v>
      </c>
      <c r="D29" s="226">
        <v>400</v>
      </c>
    </row>
    <row r="30" spans="1:4" ht="18.95" customHeight="1">
      <c r="A30" s="4" t="s">
        <v>28</v>
      </c>
      <c r="B30" s="4"/>
      <c r="C30" s="73">
        <v>20000</v>
      </c>
      <c r="D30" s="226">
        <v>5769</v>
      </c>
    </row>
    <row r="31" spans="1:4" ht="18.95" customHeight="1">
      <c r="A31" s="4" t="s">
        <v>310</v>
      </c>
      <c r="B31" s="4"/>
      <c r="C31" s="73">
        <v>0</v>
      </c>
      <c r="D31" s="226">
        <v>510</v>
      </c>
    </row>
    <row r="32" spans="1:4" ht="18.95" customHeight="1">
      <c r="A32" s="8" t="s">
        <v>30</v>
      </c>
      <c r="B32" s="4"/>
      <c r="C32" s="74">
        <v>0</v>
      </c>
      <c r="D32" s="226">
        <v>0</v>
      </c>
    </row>
    <row r="33" spans="1:4" ht="18.95" customHeight="1">
      <c r="A33" s="8" t="s">
        <v>31</v>
      </c>
      <c r="B33" s="4"/>
      <c r="C33" s="74">
        <v>500</v>
      </c>
      <c r="D33" s="226">
        <v>250</v>
      </c>
    </row>
    <row r="34" spans="1:4" ht="18.95" customHeight="1">
      <c r="A34" s="8" t="s">
        <v>183</v>
      </c>
      <c r="B34" s="8"/>
      <c r="C34" s="74">
        <v>0</v>
      </c>
      <c r="D34" s="226">
        <v>0</v>
      </c>
    </row>
    <row r="35" spans="1:4" ht="18.95" customHeight="1">
      <c r="A35" s="8" t="s">
        <v>32</v>
      </c>
      <c r="B35" s="8"/>
      <c r="C35" s="74">
        <v>500</v>
      </c>
      <c r="D35" s="226">
        <v>200</v>
      </c>
    </row>
    <row r="36" spans="1:4" ht="18.95" customHeight="1">
      <c r="A36" s="8" t="s">
        <v>33</v>
      </c>
      <c r="B36" s="8"/>
      <c r="C36" s="74">
        <v>1000</v>
      </c>
      <c r="D36" s="226">
        <v>1259</v>
      </c>
    </row>
    <row r="37" spans="1:4" ht="18.95" customHeight="1" thickBot="1">
      <c r="A37" s="9" t="s">
        <v>10</v>
      </c>
      <c r="B37" s="9"/>
      <c r="C37" s="75">
        <f>SUM(C26:C36)</f>
        <v>24000</v>
      </c>
      <c r="D37" s="75">
        <f>SUM(D26:D36)</f>
        <v>8468</v>
      </c>
    </row>
    <row r="38" spans="1:4" s="10" customFormat="1" ht="18.95" customHeight="1" thickTop="1">
      <c r="A38" s="295"/>
      <c r="B38" s="295"/>
      <c r="C38" s="118"/>
      <c r="D38" s="76"/>
    </row>
    <row r="39" spans="1:4" s="10" customFormat="1" ht="18.95" customHeight="1">
      <c r="A39" s="295"/>
      <c r="B39" s="295"/>
      <c r="C39" s="118"/>
      <c r="D39" s="76"/>
    </row>
    <row r="40" spans="1:4" s="10" customFormat="1" ht="18.95" customHeight="1">
      <c r="A40" s="295"/>
      <c r="B40" s="295"/>
      <c r="C40" s="118"/>
      <c r="D40" s="76"/>
    </row>
    <row r="41" spans="1:4" s="10" customFormat="1" ht="18.95" customHeight="1">
      <c r="A41" s="295"/>
      <c r="B41" s="295"/>
      <c r="C41" s="118"/>
      <c r="D41" s="76"/>
    </row>
    <row r="42" spans="1:4" ht="18.75" customHeight="1">
      <c r="A42" s="340">
        <v>2</v>
      </c>
      <c r="B42" s="340"/>
      <c r="C42" s="340"/>
      <c r="D42" s="340"/>
    </row>
    <row r="43" spans="1:4" ht="18.75" customHeight="1">
      <c r="A43" s="346" t="s">
        <v>2</v>
      </c>
      <c r="B43" s="346" t="s">
        <v>3</v>
      </c>
      <c r="C43" s="349" t="s">
        <v>4</v>
      </c>
      <c r="D43" s="344" t="s">
        <v>5</v>
      </c>
    </row>
    <row r="44" spans="1:4" ht="18.75" customHeight="1">
      <c r="A44" s="347"/>
      <c r="B44" s="347"/>
      <c r="C44" s="350"/>
      <c r="D44" s="345"/>
    </row>
    <row r="45" spans="1:4" ht="18.75" customHeight="1">
      <c r="A45" s="11" t="s">
        <v>34</v>
      </c>
      <c r="B45" s="8"/>
      <c r="C45" s="108"/>
      <c r="D45" s="65"/>
    </row>
    <row r="46" spans="1:4" ht="18.75" customHeight="1">
      <c r="A46" s="4" t="s">
        <v>313</v>
      </c>
      <c r="B46" s="8"/>
      <c r="C46" s="108">
        <v>100000</v>
      </c>
      <c r="D46" s="77">
        <v>0</v>
      </c>
    </row>
    <row r="47" spans="1:4" ht="18.75" customHeight="1" thickBot="1">
      <c r="A47" s="6" t="s">
        <v>10</v>
      </c>
      <c r="B47" s="6"/>
      <c r="C47" s="75">
        <f>SUM(C46)</f>
        <v>100000</v>
      </c>
      <c r="D47" s="68">
        <f>SUM(D46)</f>
        <v>0</v>
      </c>
    </row>
    <row r="48" spans="1:4" ht="18.75" customHeight="1" thickTop="1">
      <c r="A48" s="7" t="s">
        <v>36</v>
      </c>
      <c r="B48" s="4"/>
      <c r="C48" s="107"/>
      <c r="D48" s="69"/>
    </row>
    <row r="49" spans="1:4" ht="18.75" customHeight="1">
      <c r="A49" s="4" t="s">
        <v>37</v>
      </c>
      <c r="B49" s="4"/>
      <c r="C49" s="130">
        <v>500000</v>
      </c>
      <c r="D49" s="288">
        <v>273078</v>
      </c>
    </row>
    <row r="50" spans="1:4" ht="18.75" customHeight="1">
      <c r="A50" s="4" t="s">
        <v>38</v>
      </c>
      <c r="B50" s="4"/>
      <c r="C50" s="108">
        <v>15000</v>
      </c>
      <c r="D50" s="287">
        <v>7150</v>
      </c>
    </row>
    <row r="51" spans="1:4" ht="18.75" customHeight="1" thickBot="1">
      <c r="A51" s="6" t="s">
        <v>10</v>
      </c>
      <c r="B51" s="6"/>
      <c r="C51" s="75">
        <f>SUM(C49:C50)</f>
        <v>515000</v>
      </c>
      <c r="D51" s="68">
        <f>SUM(D49:D50)</f>
        <v>280228</v>
      </c>
    </row>
    <row r="52" spans="1:4" ht="18.75" customHeight="1" thickTop="1">
      <c r="A52" s="7" t="s">
        <v>39</v>
      </c>
      <c r="B52" s="4"/>
      <c r="C52" s="107"/>
      <c r="D52" s="78"/>
    </row>
    <row r="53" spans="1:4" ht="18.75" customHeight="1">
      <c r="A53" s="4" t="s">
        <v>40</v>
      </c>
      <c r="B53" s="4"/>
      <c r="C53" s="70">
        <v>80000</v>
      </c>
      <c r="D53" s="289">
        <v>109300</v>
      </c>
    </row>
    <row r="54" spans="1:4" ht="18.75" customHeight="1">
      <c r="A54" s="4" t="s">
        <v>302</v>
      </c>
      <c r="B54" s="4"/>
      <c r="C54" s="101">
        <v>20000</v>
      </c>
      <c r="D54" s="80">
        <v>0</v>
      </c>
    </row>
    <row r="55" spans="1:4" ht="18.75" customHeight="1" thickBot="1">
      <c r="A55" s="6" t="s">
        <v>10</v>
      </c>
      <c r="B55" s="6"/>
      <c r="C55" s="75">
        <f>SUM(C53:C54)</f>
        <v>100000</v>
      </c>
      <c r="D55" s="75">
        <f>SUM(D53:D54)</f>
        <v>109300</v>
      </c>
    </row>
    <row r="56" spans="1:4" ht="18.75" customHeight="1" thickTop="1">
      <c r="A56" s="11" t="s">
        <v>41</v>
      </c>
      <c r="B56" s="6"/>
      <c r="C56" s="131"/>
      <c r="D56" s="81"/>
    </row>
    <row r="57" spans="1:4" ht="18.75" customHeight="1">
      <c r="A57" s="12" t="s">
        <v>311</v>
      </c>
      <c r="B57" s="6"/>
      <c r="C57" s="73">
        <v>3000</v>
      </c>
      <c r="D57" s="73">
        <v>0</v>
      </c>
    </row>
    <row r="58" spans="1:4" ht="18.75" customHeight="1" thickBot="1">
      <c r="A58" s="6" t="s">
        <v>10</v>
      </c>
      <c r="B58" s="6"/>
      <c r="C58" s="75">
        <f>SUM(C57:C57)</f>
        <v>3000</v>
      </c>
      <c r="D58" s="68">
        <f>SUM(D57:D57)</f>
        <v>0</v>
      </c>
    </row>
    <row r="59" spans="1:4" ht="18.75" customHeight="1" thickTop="1">
      <c r="A59" s="7" t="s">
        <v>43</v>
      </c>
      <c r="B59" s="4"/>
      <c r="C59" s="107"/>
      <c r="D59" s="69"/>
    </row>
    <row r="60" spans="1:4" ht="18.75" customHeight="1">
      <c r="A60" s="7" t="s">
        <v>44</v>
      </c>
      <c r="B60" s="4"/>
      <c r="C60" s="99"/>
      <c r="D60" s="70"/>
    </row>
    <row r="61" spans="1:4" ht="18.75" customHeight="1">
      <c r="A61" s="4" t="s">
        <v>312</v>
      </c>
      <c r="B61" s="4"/>
      <c r="C61" s="132">
        <v>16451180</v>
      </c>
      <c r="D61" s="82">
        <f>3199806+3394400+969600+18000+419370+100300+56528+147500+306592+640000+26000</f>
        <v>9278096</v>
      </c>
    </row>
    <row r="62" spans="1:4" ht="18.75" customHeight="1">
      <c r="A62" s="4"/>
      <c r="B62" s="6"/>
      <c r="C62" s="133"/>
      <c r="D62" s="82"/>
    </row>
    <row r="63" spans="1:4" ht="18.75" customHeight="1" thickBot="1">
      <c r="A63" s="13" t="s">
        <v>45</v>
      </c>
      <c r="B63" s="13"/>
      <c r="C63" s="72">
        <f>SUM(C61:C62)</f>
        <v>16451180</v>
      </c>
      <c r="D63" s="68">
        <f>SUM(D61:D62)</f>
        <v>9278096</v>
      </c>
    </row>
    <row r="64" spans="1:4" ht="18.75" customHeight="1" thickTop="1" thickBot="1">
      <c r="A64" s="279" t="s">
        <v>308</v>
      </c>
      <c r="B64" s="62"/>
      <c r="C64" s="83">
        <f>C10+C23+C37+C47+C51+C55+C58+C63</f>
        <v>31451180</v>
      </c>
      <c r="D64" s="83">
        <f>D10+D23+D37+D47+D51+D55+D58+D63</f>
        <v>16665960.27</v>
      </c>
    </row>
    <row r="65" spans="1:4" ht="18.75" customHeight="1" thickTop="1">
      <c r="A65" s="295"/>
      <c r="B65" s="10"/>
      <c r="C65" s="153"/>
      <c r="D65" s="153"/>
    </row>
    <row r="66" spans="1:4" ht="18.95" customHeight="1">
      <c r="A66" s="295"/>
      <c r="B66" s="10"/>
      <c r="C66" s="153"/>
      <c r="D66" s="153"/>
    </row>
    <row r="67" spans="1:4" ht="18.95" customHeight="1">
      <c r="A67" s="352" t="s">
        <v>303</v>
      </c>
      <c r="B67" s="352"/>
      <c r="C67" s="352"/>
      <c r="D67" s="352"/>
    </row>
    <row r="68" spans="1:4" ht="18.95" customHeight="1">
      <c r="A68" s="351" t="s">
        <v>307</v>
      </c>
      <c r="B68" s="351"/>
      <c r="C68" s="351"/>
      <c r="D68" s="351"/>
    </row>
    <row r="69" spans="1:4" ht="18.95" customHeight="1">
      <c r="A69" s="294"/>
      <c r="B69" s="294"/>
      <c r="C69" s="294"/>
      <c r="D69" s="294"/>
    </row>
    <row r="70" spans="1:4" ht="18.95" customHeight="1">
      <c r="A70" s="294"/>
      <c r="B70" s="294"/>
      <c r="C70" s="294"/>
      <c r="D70" s="294"/>
    </row>
    <row r="71" spans="1:4" ht="18.95" customHeight="1">
      <c r="A71" s="294"/>
      <c r="B71" s="294"/>
      <c r="C71" s="294"/>
      <c r="D71" s="294"/>
    </row>
    <row r="72" spans="1:4" ht="18.95" customHeight="1">
      <c r="A72" s="294"/>
      <c r="B72" s="294"/>
      <c r="C72" s="294"/>
      <c r="D72" s="294"/>
    </row>
    <row r="73" spans="1:4" ht="18.95" customHeight="1">
      <c r="A73" s="294"/>
      <c r="B73" s="294"/>
      <c r="C73" s="294"/>
      <c r="D73" s="294"/>
    </row>
    <row r="74" spans="1:4" ht="18.95" customHeight="1">
      <c r="A74" s="294"/>
      <c r="B74" s="294"/>
      <c r="C74" s="294"/>
      <c r="D74" s="294"/>
    </row>
    <row r="75" spans="1:4" ht="18.95" customHeight="1">
      <c r="A75" s="294"/>
      <c r="B75" s="294"/>
      <c r="C75" s="294"/>
      <c r="D75" s="294"/>
    </row>
    <row r="76" spans="1:4" ht="18.95" customHeight="1">
      <c r="A76" s="294"/>
      <c r="B76" s="294"/>
      <c r="C76" s="294"/>
      <c r="D76" s="294"/>
    </row>
    <row r="77" spans="1:4" ht="18.95" customHeight="1">
      <c r="A77" s="294"/>
      <c r="B77" s="294"/>
      <c r="C77" s="294"/>
      <c r="D77" s="294"/>
    </row>
    <row r="78" spans="1:4" ht="18.95" customHeight="1">
      <c r="A78" s="294"/>
      <c r="B78" s="294"/>
      <c r="C78" s="294"/>
      <c r="D78" s="294"/>
    </row>
    <row r="79" spans="1:4" ht="18.95" customHeight="1">
      <c r="A79" s="294"/>
      <c r="B79" s="294"/>
      <c r="C79" s="294"/>
      <c r="D79" s="294"/>
    </row>
    <row r="80" spans="1:4" ht="18.95" customHeight="1">
      <c r="A80" s="294" t="s">
        <v>300</v>
      </c>
      <c r="B80" s="10"/>
      <c r="C80" s="137"/>
      <c r="D80" s="137"/>
    </row>
    <row r="81" spans="1:4" ht="18.95" customHeight="1">
      <c r="A81" s="294"/>
      <c r="B81" s="10"/>
      <c r="C81" s="137"/>
      <c r="D81" s="137"/>
    </row>
    <row r="82" spans="1:4" ht="18.95" customHeight="1">
      <c r="A82" s="294"/>
      <c r="B82" s="10"/>
      <c r="C82" s="137"/>
      <c r="D82" s="137"/>
    </row>
    <row r="83" spans="1:4" ht="18.95" customHeight="1">
      <c r="A83" s="294"/>
      <c r="B83" s="10"/>
      <c r="C83" s="137"/>
      <c r="D83" s="137"/>
    </row>
    <row r="84" spans="1:4" ht="18.95" customHeight="1">
      <c r="A84" s="340">
        <v>3</v>
      </c>
      <c r="B84" s="340"/>
      <c r="C84" s="340"/>
      <c r="D84" s="340"/>
    </row>
    <row r="85" spans="1:4" ht="18.95" customHeight="1">
      <c r="A85" s="341" t="s">
        <v>2</v>
      </c>
      <c r="B85" s="341" t="s">
        <v>3</v>
      </c>
      <c r="C85" s="342" t="s">
        <v>4</v>
      </c>
      <c r="D85" s="342" t="s">
        <v>46</v>
      </c>
    </row>
    <row r="86" spans="1:4" ht="18.95" customHeight="1">
      <c r="A86" s="341"/>
      <c r="B86" s="341"/>
      <c r="C86" s="342"/>
      <c r="D86" s="342"/>
    </row>
    <row r="87" spans="1:4" ht="18.95" customHeight="1">
      <c r="A87" s="7" t="s">
        <v>47</v>
      </c>
      <c r="B87" s="4"/>
      <c r="C87" s="99"/>
      <c r="D87" s="70"/>
    </row>
    <row r="88" spans="1:4" ht="18.95" customHeight="1">
      <c r="A88" s="7" t="s">
        <v>48</v>
      </c>
      <c r="B88" s="4"/>
      <c r="C88" s="99"/>
      <c r="D88" s="70"/>
    </row>
    <row r="89" spans="1:4" ht="18.95" customHeight="1">
      <c r="A89" s="7" t="s">
        <v>49</v>
      </c>
      <c r="B89" s="4"/>
      <c r="C89" s="99"/>
      <c r="D89" s="70"/>
    </row>
    <row r="90" spans="1:4" ht="18.95" customHeight="1">
      <c r="A90" s="7" t="s">
        <v>50</v>
      </c>
      <c r="B90" s="4"/>
      <c r="C90" s="99"/>
      <c r="D90" s="70"/>
    </row>
    <row r="91" spans="1:4" ht="18.95" customHeight="1">
      <c r="A91" s="7" t="s">
        <v>51</v>
      </c>
      <c r="B91" s="4"/>
      <c r="C91" s="99"/>
      <c r="D91" s="70"/>
    </row>
    <row r="92" spans="1:4" ht="18.95" customHeight="1">
      <c r="A92" s="4" t="s">
        <v>52</v>
      </c>
      <c r="B92" s="4"/>
      <c r="C92" s="99">
        <v>379440</v>
      </c>
      <c r="D92" s="70">
        <v>189720</v>
      </c>
    </row>
    <row r="93" spans="1:4" ht="18.95" customHeight="1">
      <c r="A93" s="4" t="s">
        <v>53</v>
      </c>
      <c r="B93" s="4"/>
      <c r="C93" s="99">
        <v>42120</v>
      </c>
      <c r="D93" s="70">
        <v>15780</v>
      </c>
    </row>
    <row r="94" spans="1:4" ht="18.95" customHeight="1">
      <c r="A94" s="4" t="s">
        <v>54</v>
      </c>
      <c r="B94" s="4"/>
      <c r="C94" s="99">
        <v>42120</v>
      </c>
      <c r="D94" s="70">
        <v>15780</v>
      </c>
    </row>
    <row r="95" spans="1:4" ht="18.95" customHeight="1">
      <c r="A95" s="4" t="s">
        <v>55</v>
      </c>
      <c r="B95" s="4"/>
      <c r="C95" s="108">
        <v>86400</v>
      </c>
      <c r="D95" s="70">
        <v>4412</v>
      </c>
    </row>
    <row r="96" spans="1:4" ht="18.95" customHeight="1">
      <c r="A96" s="4" t="s">
        <v>56</v>
      </c>
      <c r="B96" s="4"/>
      <c r="C96" s="108">
        <v>1800000</v>
      </c>
      <c r="D96" s="70">
        <v>900000</v>
      </c>
    </row>
    <row r="97" spans="1:7" ht="18.95" customHeight="1" thickBot="1">
      <c r="A97" s="6" t="s">
        <v>45</v>
      </c>
      <c r="B97" s="4"/>
      <c r="C97" s="84">
        <f>SUM(C92:C96)</f>
        <v>2350080</v>
      </c>
      <c r="D97" s="84">
        <f>SUM(D92:D96)</f>
        <v>1125692</v>
      </c>
    </row>
    <row r="98" spans="1:7" ht="18.95" customHeight="1" thickTop="1">
      <c r="A98" s="7" t="s">
        <v>57</v>
      </c>
      <c r="B98" s="4"/>
      <c r="C98" s="107"/>
      <c r="D98" s="69"/>
    </row>
    <row r="99" spans="1:7" ht="18.95" customHeight="1">
      <c r="A99" s="4" t="s">
        <v>96</v>
      </c>
      <c r="B99" s="4"/>
      <c r="C99" s="130">
        <v>2087280</v>
      </c>
      <c r="D99" s="77">
        <v>882189</v>
      </c>
    </row>
    <row r="100" spans="1:7" ht="18.95" customHeight="1">
      <c r="A100" s="12" t="s">
        <v>58</v>
      </c>
      <c r="B100" s="16"/>
      <c r="C100" s="73">
        <v>168000</v>
      </c>
      <c r="D100" s="77">
        <v>84000</v>
      </c>
    </row>
    <row r="101" spans="1:7" ht="18.95" customHeight="1">
      <c r="A101" s="4" t="s">
        <v>188</v>
      </c>
      <c r="B101" s="4"/>
      <c r="C101" s="107">
        <v>258240</v>
      </c>
      <c r="D101" s="77">
        <v>132180</v>
      </c>
    </row>
    <row r="102" spans="1:7" ht="18.95" customHeight="1">
      <c r="A102" s="12" t="s">
        <v>189</v>
      </c>
      <c r="B102" s="4"/>
      <c r="C102" s="107">
        <v>21180</v>
      </c>
      <c r="D102" s="77">
        <v>7530</v>
      </c>
    </row>
    <row r="103" spans="1:7" ht="18.95" customHeight="1">
      <c r="A103" s="12" t="s">
        <v>190</v>
      </c>
      <c r="B103" s="6"/>
      <c r="C103" s="74">
        <v>89640</v>
      </c>
      <c r="D103" s="77">
        <v>43167</v>
      </c>
    </row>
    <row r="104" spans="1:7" ht="18.95" customHeight="1" thickBot="1">
      <c r="A104" s="6" t="s">
        <v>10</v>
      </c>
      <c r="B104" s="4"/>
      <c r="C104" s="84">
        <f>SUM(C99:C103)</f>
        <v>2624340</v>
      </c>
      <c r="D104" s="84">
        <f>SUM(D99:D103)</f>
        <v>1149066</v>
      </c>
    </row>
    <row r="105" spans="1:7" ht="18.95" customHeight="1" thickTop="1">
      <c r="A105" s="7" t="s">
        <v>60</v>
      </c>
      <c r="B105" s="4"/>
      <c r="C105" s="107"/>
      <c r="D105" s="69"/>
    </row>
    <row r="106" spans="1:7" ht="18.95" customHeight="1">
      <c r="A106" s="7" t="s">
        <v>61</v>
      </c>
      <c r="B106" s="4"/>
      <c r="C106" s="99"/>
      <c r="D106" s="70"/>
    </row>
    <row r="107" spans="1:7" ht="18.95" customHeight="1">
      <c r="A107" s="7" t="s">
        <v>62</v>
      </c>
      <c r="B107" s="4"/>
      <c r="C107" s="99"/>
      <c r="D107" s="70"/>
    </row>
    <row r="108" spans="1:7" ht="18.95" customHeight="1">
      <c r="A108" s="4" t="s">
        <v>63</v>
      </c>
      <c r="B108" s="4"/>
      <c r="C108" s="270">
        <f>150000-50000-50000</f>
        <v>50000</v>
      </c>
      <c r="D108" s="70">
        <v>0</v>
      </c>
    </row>
    <row r="109" spans="1:7" ht="18.95" customHeight="1">
      <c r="A109" s="4" t="s">
        <v>64</v>
      </c>
      <c r="B109" s="4"/>
      <c r="C109" s="99">
        <v>30000</v>
      </c>
      <c r="D109" s="70">
        <v>0</v>
      </c>
    </row>
    <row r="110" spans="1:7" ht="18.95" customHeight="1">
      <c r="A110" s="4" t="s">
        <v>65</v>
      </c>
      <c r="B110" s="4"/>
      <c r="C110" s="99">
        <v>10000</v>
      </c>
      <c r="D110" s="70">
        <v>0</v>
      </c>
    </row>
    <row r="111" spans="1:7" ht="18.95" customHeight="1">
      <c r="A111" s="4" t="s">
        <v>66</v>
      </c>
      <c r="B111" s="4"/>
      <c r="C111" s="108">
        <v>201000</v>
      </c>
      <c r="D111" s="70">
        <v>71951</v>
      </c>
      <c r="G111" s="10"/>
    </row>
    <row r="112" spans="1:7" ht="18.95" customHeight="1">
      <c r="A112" s="8" t="s">
        <v>67</v>
      </c>
      <c r="B112" s="8"/>
      <c r="C112" s="108">
        <v>30000</v>
      </c>
      <c r="D112" s="67">
        <v>6900</v>
      </c>
    </row>
    <row r="113" spans="1:4" ht="18.95" customHeight="1" thickBot="1">
      <c r="A113" s="9" t="s">
        <v>10</v>
      </c>
      <c r="B113" s="9"/>
      <c r="C113" s="72">
        <f>SUM(C108:C112)</f>
        <v>321000</v>
      </c>
      <c r="D113" s="72">
        <f>SUM(D108:D112)</f>
        <v>78851</v>
      </c>
    </row>
    <row r="114" spans="1:4" s="10" customFormat="1" ht="18.95" customHeight="1" thickTop="1">
      <c r="A114" s="295"/>
      <c r="B114" s="295"/>
      <c r="C114" s="134"/>
      <c r="D114" s="76"/>
    </row>
    <row r="115" spans="1:4" s="10" customFormat="1" ht="18.95" customHeight="1">
      <c r="A115" s="295"/>
      <c r="B115" s="295"/>
      <c r="C115" s="134"/>
      <c r="D115" s="76"/>
    </row>
    <row r="116" spans="1:4" s="10" customFormat="1" ht="18.95" customHeight="1">
      <c r="A116" s="295"/>
      <c r="B116" s="295"/>
      <c r="C116" s="134"/>
      <c r="D116" s="76"/>
    </row>
    <row r="117" spans="1:4" s="10" customFormat="1" ht="18.95" customHeight="1">
      <c r="A117" s="295"/>
      <c r="B117" s="295"/>
      <c r="C117" s="134"/>
      <c r="D117" s="76"/>
    </row>
    <row r="118" spans="1:4" s="10" customFormat="1" ht="18.95" customHeight="1">
      <c r="A118" s="295"/>
      <c r="B118" s="295"/>
      <c r="C118" s="134"/>
      <c r="D118" s="76"/>
    </row>
    <row r="119" spans="1:4" s="10" customFormat="1" ht="18.95" customHeight="1">
      <c r="A119" s="295"/>
      <c r="B119" s="295"/>
      <c r="C119" s="134"/>
      <c r="D119" s="76"/>
    </row>
    <row r="120" spans="1:4" s="10" customFormat="1" ht="18.95" customHeight="1">
      <c r="A120" s="295"/>
      <c r="B120" s="295"/>
      <c r="C120" s="134"/>
      <c r="D120" s="76"/>
    </row>
    <row r="121" spans="1:4" s="10" customFormat="1" ht="18.95" customHeight="1">
      <c r="A121" s="295"/>
      <c r="B121" s="295"/>
      <c r="C121" s="134"/>
      <c r="D121" s="76"/>
    </row>
    <row r="122" spans="1:4" s="10" customFormat="1" ht="18.95" customHeight="1">
      <c r="A122" s="295"/>
      <c r="B122" s="295"/>
      <c r="C122" s="134"/>
      <c r="D122" s="76"/>
    </row>
    <row r="123" spans="1:4" s="10" customFormat="1" ht="18.95" customHeight="1">
      <c r="A123" s="295"/>
      <c r="B123" s="295"/>
      <c r="C123" s="134"/>
      <c r="D123" s="76"/>
    </row>
    <row r="124" spans="1:4" s="10" customFormat="1" ht="18.95" customHeight="1">
      <c r="A124" s="295"/>
      <c r="B124" s="295"/>
      <c r="C124" s="134"/>
      <c r="D124" s="76"/>
    </row>
    <row r="125" spans="1:4" s="10" customFormat="1" ht="18.95" customHeight="1">
      <c r="A125" s="340">
        <v>4</v>
      </c>
      <c r="B125" s="340"/>
      <c r="C125" s="340"/>
      <c r="D125" s="340"/>
    </row>
    <row r="126" spans="1:4" ht="18.95" customHeight="1">
      <c r="A126" s="346" t="s">
        <v>2</v>
      </c>
      <c r="B126" s="346" t="s">
        <v>3</v>
      </c>
      <c r="C126" s="349" t="s">
        <v>4</v>
      </c>
      <c r="D126" s="344" t="s">
        <v>46</v>
      </c>
    </row>
    <row r="127" spans="1:4" ht="18.95" customHeight="1">
      <c r="A127" s="347"/>
      <c r="B127" s="347"/>
      <c r="C127" s="350"/>
      <c r="D127" s="345"/>
    </row>
    <row r="128" spans="1:4" ht="18.95" customHeight="1">
      <c r="A128" s="17" t="s">
        <v>68</v>
      </c>
      <c r="B128" s="14"/>
      <c r="C128" s="135"/>
      <c r="D128" s="65"/>
    </row>
    <row r="129" spans="1:4" ht="18.95" customHeight="1">
      <c r="A129" s="4" t="s">
        <v>69</v>
      </c>
      <c r="B129" s="4"/>
      <c r="C129" s="270">
        <f>20000+50000</f>
        <v>70000</v>
      </c>
      <c r="D129" s="70">
        <v>30835.5</v>
      </c>
    </row>
    <row r="130" spans="1:4" ht="18.95" customHeight="1">
      <c r="A130" s="4" t="s">
        <v>70</v>
      </c>
      <c r="B130" s="4"/>
      <c r="C130" s="99">
        <v>70000</v>
      </c>
      <c r="D130" s="70">
        <v>16850</v>
      </c>
    </row>
    <row r="131" spans="1:4" ht="18.95" customHeight="1">
      <c r="A131" s="18" t="s">
        <v>71</v>
      </c>
      <c r="B131" s="4"/>
      <c r="C131" s="136"/>
      <c r="D131" s="86"/>
    </row>
    <row r="132" spans="1:4" ht="18.95" customHeight="1">
      <c r="A132" s="4" t="s">
        <v>192</v>
      </c>
      <c r="B132" s="19"/>
      <c r="C132" s="99">
        <v>100000</v>
      </c>
      <c r="D132" s="70">
        <v>28282</v>
      </c>
    </row>
    <row r="133" spans="1:4" ht="18.95" customHeight="1">
      <c r="A133" s="4" t="s">
        <v>191</v>
      </c>
      <c r="B133" s="4"/>
      <c r="C133" s="73">
        <v>80000</v>
      </c>
      <c r="D133" s="70">
        <v>22900</v>
      </c>
    </row>
    <row r="134" spans="1:4" ht="18.95" customHeight="1">
      <c r="A134" s="4" t="s">
        <v>193</v>
      </c>
      <c r="B134" s="4"/>
      <c r="C134" s="73">
        <v>50000</v>
      </c>
      <c r="D134" s="70">
        <v>42000</v>
      </c>
    </row>
    <row r="135" spans="1:4" ht="18.95" customHeight="1">
      <c r="A135" s="4" t="s">
        <v>194</v>
      </c>
      <c r="B135" s="4"/>
      <c r="C135" s="269">
        <f>200000+176600</f>
        <v>376600</v>
      </c>
      <c r="D135" s="70">
        <v>373200</v>
      </c>
    </row>
    <row r="136" spans="1:4" ht="18.95" customHeight="1">
      <c r="A136" s="4" t="s">
        <v>195</v>
      </c>
      <c r="B136" s="4"/>
      <c r="C136" s="74">
        <v>300000</v>
      </c>
      <c r="D136" s="67">
        <v>0</v>
      </c>
    </row>
    <row r="137" spans="1:4" ht="18.95" customHeight="1">
      <c r="A137" s="4" t="s">
        <v>196</v>
      </c>
      <c r="B137" s="4"/>
      <c r="C137" s="74">
        <v>20000</v>
      </c>
      <c r="D137" s="67">
        <v>0</v>
      </c>
    </row>
    <row r="138" spans="1:4" ht="18.95" customHeight="1">
      <c r="A138" s="4" t="s">
        <v>197</v>
      </c>
      <c r="B138" s="4"/>
      <c r="C138" s="74">
        <v>10000</v>
      </c>
      <c r="D138" s="67">
        <v>0</v>
      </c>
    </row>
    <row r="139" spans="1:4" ht="18.95" customHeight="1">
      <c r="A139" s="4" t="s">
        <v>72</v>
      </c>
      <c r="B139" s="4"/>
      <c r="C139" s="74">
        <v>5000</v>
      </c>
      <c r="D139" s="67">
        <v>0</v>
      </c>
    </row>
    <row r="140" spans="1:4" ht="18.95" customHeight="1" thickBot="1">
      <c r="A140" s="6" t="s">
        <v>10</v>
      </c>
      <c r="B140" s="4"/>
      <c r="C140" s="75">
        <f>SUM(C129:C139)</f>
        <v>1081600</v>
      </c>
      <c r="D140" s="75">
        <f>SUM(D129:D139)</f>
        <v>514067.5</v>
      </c>
    </row>
    <row r="141" spans="1:4" ht="18.95" customHeight="1" thickTop="1">
      <c r="A141" s="7" t="s">
        <v>73</v>
      </c>
      <c r="B141" s="4"/>
      <c r="C141" s="89"/>
      <c r="D141" s="69"/>
    </row>
    <row r="142" spans="1:4" ht="18.95" customHeight="1">
      <c r="A142" s="4" t="s">
        <v>209</v>
      </c>
      <c r="B142" s="4"/>
      <c r="C142" s="73">
        <v>70000</v>
      </c>
      <c r="D142" s="70">
        <v>44786</v>
      </c>
    </row>
    <row r="143" spans="1:4" ht="18.95" customHeight="1">
      <c r="A143" s="4" t="s">
        <v>210</v>
      </c>
      <c r="B143" s="4"/>
      <c r="C143" s="74">
        <v>5000</v>
      </c>
      <c r="D143" s="70">
        <v>0</v>
      </c>
    </row>
    <row r="144" spans="1:4" ht="18.95" customHeight="1">
      <c r="A144" s="4" t="s">
        <v>211</v>
      </c>
      <c r="B144" s="4"/>
      <c r="C144" s="108">
        <v>10000</v>
      </c>
      <c r="D144" s="77">
        <v>5440</v>
      </c>
    </row>
    <row r="145" spans="1:6" ht="18.95" customHeight="1">
      <c r="A145" s="4" t="s">
        <v>212</v>
      </c>
      <c r="B145" s="4"/>
      <c r="C145" s="99">
        <v>20000</v>
      </c>
      <c r="D145" s="70">
        <v>0</v>
      </c>
    </row>
    <row r="146" spans="1:6" ht="18.95" customHeight="1">
      <c r="A146" s="4" t="s">
        <v>213</v>
      </c>
      <c r="B146" s="4"/>
      <c r="C146" s="99">
        <v>50000</v>
      </c>
      <c r="D146" s="70">
        <v>0</v>
      </c>
    </row>
    <row r="147" spans="1:6" ht="18.95" customHeight="1">
      <c r="A147" s="4" t="s">
        <v>214</v>
      </c>
      <c r="B147" s="4"/>
      <c r="C147" s="99">
        <v>5000</v>
      </c>
      <c r="D147" s="70">
        <v>2290</v>
      </c>
    </row>
    <row r="148" spans="1:6" ht="18.95" customHeight="1">
      <c r="A148" s="4" t="s">
        <v>75</v>
      </c>
      <c r="B148" s="4"/>
      <c r="C148" s="99">
        <v>70000</v>
      </c>
      <c r="D148" s="87">
        <v>41599</v>
      </c>
    </row>
    <row r="149" spans="1:6" ht="18.95" customHeight="1" thickBot="1">
      <c r="A149" s="6" t="s">
        <v>10</v>
      </c>
      <c r="B149" s="4"/>
      <c r="C149" s="84">
        <f>SUM(C142:C148)</f>
        <v>230000</v>
      </c>
      <c r="D149" s="84">
        <f>SUM(D142:D148)</f>
        <v>94115</v>
      </c>
    </row>
    <row r="150" spans="1:6" ht="18.95" customHeight="1" thickTop="1">
      <c r="A150" s="11" t="s">
        <v>76</v>
      </c>
      <c r="B150" s="6"/>
      <c r="C150" s="99"/>
      <c r="D150" s="70"/>
    </row>
    <row r="151" spans="1:6" ht="18.95" customHeight="1">
      <c r="A151" s="4" t="s">
        <v>77</v>
      </c>
      <c r="B151" s="4"/>
      <c r="C151" s="99">
        <v>120000</v>
      </c>
      <c r="D151" s="70">
        <v>52258.15</v>
      </c>
      <c r="F151" s="10"/>
    </row>
    <row r="152" spans="1:6" ht="18.95" customHeight="1">
      <c r="A152" s="4" t="s">
        <v>78</v>
      </c>
      <c r="B152" s="4"/>
      <c r="C152" s="99">
        <v>10000</v>
      </c>
      <c r="D152" s="70">
        <v>3861.63</v>
      </c>
    </row>
    <row r="153" spans="1:6" ht="18.95" customHeight="1">
      <c r="A153" s="4" t="s">
        <v>79</v>
      </c>
      <c r="B153" s="4"/>
      <c r="C153" s="99">
        <v>5000</v>
      </c>
      <c r="D153" s="70">
        <v>0</v>
      </c>
    </row>
    <row r="154" spans="1:6" ht="18.95" customHeight="1">
      <c r="A154" s="4" t="s">
        <v>80</v>
      </c>
      <c r="B154" s="4"/>
      <c r="C154" s="108">
        <v>115000</v>
      </c>
      <c r="D154" s="67">
        <v>55147.8</v>
      </c>
    </row>
    <row r="155" spans="1:6" ht="18.95" customHeight="1" thickBot="1">
      <c r="A155" s="6" t="s">
        <v>10</v>
      </c>
      <c r="B155" s="4"/>
      <c r="C155" s="88">
        <f>SUM(C151:C154)</f>
        <v>250000</v>
      </c>
      <c r="D155" s="88">
        <f>SUM(D151:D154)</f>
        <v>111267.58</v>
      </c>
    </row>
    <row r="156" spans="1:6" ht="18.95" customHeight="1" thickTop="1">
      <c r="A156" s="32" t="s">
        <v>81</v>
      </c>
      <c r="B156" s="23"/>
      <c r="C156" s="176"/>
      <c r="D156" s="177"/>
    </row>
    <row r="157" spans="1:6" ht="18.95" customHeight="1">
      <c r="A157" s="12" t="s">
        <v>198</v>
      </c>
      <c r="B157" s="4"/>
      <c r="C157" s="175"/>
      <c r="D157" s="173"/>
    </row>
    <row r="158" spans="1:6" ht="18.95" customHeight="1">
      <c r="A158" s="171" t="s">
        <v>199</v>
      </c>
      <c r="B158" s="4"/>
      <c r="C158" s="178">
        <v>5800</v>
      </c>
      <c r="D158" s="79">
        <v>5800</v>
      </c>
    </row>
    <row r="159" spans="1:6" ht="18.95" customHeight="1">
      <c r="A159" s="171" t="s">
        <v>200</v>
      </c>
      <c r="B159" s="4"/>
      <c r="C159" s="178"/>
      <c r="D159" s="173"/>
    </row>
    <row r="160" spans="1:6" ht="18.95" customHeight="1">
      <c r="A160" s="171" t="s">
        <v>201</v>
      </c>
      <c r="B160" s="4"/>
      <c r="C160" s="178">
        <v>10000</v>
      </c>
      <c r="D160" s="173">
        <v>0</v>
      </c>
    </row>
    <row r="161" spans="1:4" ht="18.95" customHeight="1">
      <c r="A161" s="172" t="s">
        <v>202</v>
      </c>
      <c r="B161" s="21"/>
      <c r="C161" s="179">
        <v>9000</v>
      </c>
      <c r="D161" s="174">
        <v>0</v>
      </c>
    </row>
    <row r="162" spans="1:4" ht="18.95" customHeight="1">
      <c r="A162" s="295"/>
      <c r="B162" s="295"/>
      <c r="C162" s="118"/>
      <c r="D162" s="76"/>
    </row>
    <row r="163" spans="1:4" ht="18.95" customHeight="1">
      <c r="A163" s="295"/>
      <c r="B163" s="295"/>
      <c r="C163" s="118"/>
      <c r="D163" s="76"/>
    </row>
    <row r="164" spans="1:4" ht="18.95" customHeight="1">
      <c r="A164" s="295"/>
      <c r="B164" s="295"/>
      <c r="C164" s="118"/>
      <c r="D164" s="76"/>
    </row>
    <row r="165" spans="1:4" ht="18.95" customHeight="1">
      <c r="A165" s="295"/>
      <c r="B165" s="295"/>
      <c r="C165" s="118"/>
      <c r="D165" s="76"/>
    </row>
    <row r="166" spans="1:4" ht="18.95" customHeight="1">
      <c r="A166" s="340">
        <v>5</v>
      </c>
      <c r="B166" s="340"/>
      <c r="C166" s="340"/>
      <c r="D166" s="340"/>
    </row>
    <row r="167" spans="1:4" ht="18.95" customHeight="1">
      <c r="A167" s="346" t="s">
        <v>2</v>
      </c>
      <c r="B167" s="346" t="s">
        <v>3</v>
      </c>
      <c r="C167" s="349" t="s">
        <v>4</v>
      </c>
      <c r="D167" s="344" t="s">
        <v>46</v>
      </c>
    </row>
    <row r="168" spans="1:4" ht="18.95" customHeight="1">
      <c r="A168" s="347"/>
      <c r="B168" s="347"/>
      <c r="C168" s="350"/>
      <c r="D168" s="345"/>
    </row>
    <row r="169" spans="1:4" ht="18.95" customHeight="1">
      <c r="A169" s="7" t="s">
        <v>81</v>
      </c>
      <c r="B169" s="4"/>
      <c r="C169" s="107"/>
      <c r="D169" s="69"/>
    </row>
    <row r="170" spans="1:4" ht="18.95" customHeight="1">
      <c r="A170" s="4" t="s">
        <v>205</v>
      </c>
      <c r="B170" s="4"/>
      <c r="C170" s="107"/>
      <c r="D170" s="69"/>
    </row>
    <row r="171" spans="1:4" ht="18.95" customHeight="1">
      <c r="A171" s="12" t="s">
        <v>203</v>
      </c>
      <c r="B171" s="4"/>
      <c r="C171" s="107">
        <v>20000</v>
      </c>
      <c r="D171" s="69">
        <v>18990</v>
      </c>
    </row>
    <row r="172" spans="1:4" ht="18.75" customHeight="1">
      <c r="A172" s="4" t="s">
        <v>207</v>
      </c>
      <c r="B172" s="4"/>
      <c r="C172" s="99">
        <v>46200</v>
      </c>
      <c r="D172" s="70">
        <v>46000</v>
      </c>
    </row>
    <row r="173" spans="1:4" ht="18.95" customHeight="1">
      <c r="A173" s="4" t="s">
        <v>206</v>
      </c>
      <c r="B173" s="23"/>
      <c r="C173" s="130">
        <v>50000</v>
      </c>
      <c r="D173" s="161">
        <v>1970</v>
      </c>
    </row>
    <row r="174" spans="1:4" ht="18.95" customHeight="1" thickBot="1">
      <c r="A174" s="6" t="s">
        <v>10</v>
      </c>
      <c r="B174" s="4"/>
      <c r="C174" s="84">
        <f>C158+C160+C161+C171+C172+C173</f>
        <v>141000</v>
      </c>
      <c r="D174" s="84">
        <f>D158+D160+D161+D171+D172+D173</f>
        <v>72760</v>
      </c>
    </row>
    <row r="175" spans="1:4" ht="18.95" customHeight="1" thickTop="1">
      <c r="A175" s="7" t="s">
        <v>82</v>
      </c>
      <c r="B175" s="4"/>
      <c r="C175" s="107"/>
      <c r="D175" s="89"/>
    </row>
    <row r="176" spans="1:4" ht="18.95" customHeight="1">
      <c r="A176" s="4" t="s">
        <v>83</v>
      </c>
      <c r="B176" s="4"/>
      <c r="C176" s="108">
        <v>30000</v>
      </c>
      <c r="D176" s="74">
        <v>0</v>
      </c>
    </row>
    <row r="177" spans="1:6" ht="18.95" customHeight="1" thickBot="1">
      <c r="A177" s="6" t="s">
        <v>10</v>
      </c>
      <c r="B177" s="6"/>
      <c r="C177" s="75">
        <f>SUM(C176)</f>
        <v>30000</v>
      </c>
      <c r="D177" s="75">
        <f>SUM(D176)</f>
        <v>0</v>
      </c>
    </row>
    <row r="178" spans="1:6" ht="18.95" customHeight="1" thickTop="1">
      <c r="A178" s="22" t="s">
        <v>84</v>
      </c>
      <c r="B178" s="23"/>
      <c r="C178" s="107"/>
      <c r="D178" s="89"/>
    </row>
    <row r="179" spans="1:6" ht="18.95" customHeight="1">
      <c r="A179" s="7" t="s">
        <v>85</v>
      </c>
      <c r="B179" s="4"/>
      <c r="C179" s="99"/>
      <c r="D179" s="73"/>
    </row>
    <row r="180" spans="1:6" ht="18.95" customHeight="1">
      <c r="A180" s="4" t="s">
        <v>86</v>
      </c>
      <c r="B180" s="4"/>
      <c r="C180" s="99">
        <v>15000</v>
      </c>
      <c r="D180" s="73">
        <v>15000</v>
      </c>
    </row>
    <row r="181" spans="1:6" ht="18.95" customHeight="1">
      <c r="A181" s="7" t="s">
        <v>87</v>
      </c>
      <c r="B181" s="4"/>
      <c r="D181" s="73"/>
    </row>
    <row r="182" spans="1:6" ht="18.95" customHeight="1">
      <c r="A182" s="4" t="s">
        <v>186</v>
      </c>
      <c r="B182" s="8"/>
      <c r="C182" s="108">
        <v>5000</v>
      </c>
      <c r="D182" s="74">
        <v>0</v>
      </c>
    </row>
    <row r="183" spans="1:6" ht="18.95" customHeight="1">
      <c r="A183" s="15" t="s">
        <v>187</v>
      </c>
      <c r="B183" s="13"/>
      <c r="C183" s="74">
        <v>5000</v>
      </c>
      <c r="D183" s="74">
        <v>0</v>
      </c>
    </row>
    <row r="184" spans="1:6" ht="18.95" customHeight="1">
      <c r="A184" s="15" t="s">
        <v>185</v>
      </c>
      <c r="B184" s="13"/>
      <c r="C184" s="73">
        <v>3000</v>
      </c>
      <c r="D184" s="73">
        <v>3000</v>
      </c>
    </row>
    <row r="185" spans="1:6" ht="18.95" customHeight="1" thickBot="1">
      <c r="A185" s="13" t="s">
        <v>10</v>
      </c>
      <c r="B185" s="13"/>
      <c r="C185" s="180">
        <f>SUM(C180:C184)</f>
        <v>28000</v>
      </c>
      <c r="D185" s="180">
        <f>SUM(D180:D184)</f>
        <v>18000</v>
      </c>
    </row>
    <row r="186" spans="1:6" ht="18.95" customHeight="1" thickTop="1" thickBot="1">
      <c r="A186" s="24" t="s">
        <v>88</v>
      </c>
      <c r="B186" s="24"/>
      <c r="C186" s="90">
        <f>C185+C177+C174+C155+C149+C140+C113+C104+C97</f>
        <v>7056020</v>
      </c>
      <c r="D186" s="90">
        <f>D185+D177+D174+D155+D149+D140+D113+D104+D97</f>
        <v>3163819.08</v>
      </c>
      <c r="F186" s="25"/>
    </row>
    <row r="187" spans="1:6" ht="18.95" customHeight="1" thickTop="1">
      <c r="A187" s="22" t="s">
        <v>89</v>
      </c>
      <c r="B187" s="23"/>
      <c r="C187" s="107"/>
      <c r="D187" s="69"/>
    </row>
    <row r="188" spans="1:6" ht="18.95" customHeight="1">
      <c r="A188" s="7" t="s">
        <v>90</v>
      </c>
      <c r="B188" s="4"/>
      <c r="C188" s="99"/>
      <c r="D188" s="70"/>
      <c r="F188" s="10"/>
    </row>
    <row r="189" spans="1:6" ht="18.95" customHeight="1">
      <c r="A189" s="4" t="s">
        <v>91</v>
      </c>
      <c r="B189" s="4"/>
      <c r="C189" s="99">
        <v>25000</v>
      </c>
      <c r="D189" s="70">
        <v>0</v>
      </c>
    </row>
    <row r="190" spans="1:6" ht="18.95" customHeight="1" thickBot="1">
      <c r="A190" s="6" t="s">
        <v>10</v>
      </c>
      <c r="B190" s="4"/>
      <c r="C190" s="181">
        <f t="shared" ref="C190:D191" si="0">SUM(C189)</f>
        <v>25000</v>
      </c>
      <c r="D190" s="181">
        <f t="shared" si="0"/>
        <v>0</v>
      </c>
    </row>
    <row r="191" spans="1:6" s="27" customFormat="1" ht="18.95" customHeight="1" thickTop="1" thickBot="1">
      <c r="A191" s="24" t="s">
        <v>92</v>
      </c>
      <c r="B191" s="26"/>
      <c r="C191" s="91">
        <f t="shared" si="0"/>
        <v>25000</v>
      </c>
      <c r="D191" s="91">
        <f t="shared" si="0"/>
        <v>0</v>
      </c>
      <c r="E191" s="31"/>
    </row>
    <row r="192" spans="1:6" ht="18.95" customHeight="1" thickTop="1">
      <c r="A192" s="7" t="s">
        <v>93</v>
      </c>
      <c r="B192" s="4"/>
      <c r="C192" s="107"/>
      <c r="D192" s="69"/>
    </row>
    <row r="193" spans="1:4" ht="18.95" customHeight="1">
      <c r="A193" s="7" t="s">
        <v>94</v>
      </c>
      <c r="B193" s="4"/>
      <c r="C193" s="99"/>
      <c r="D193" s="70"/>
    </row>
    <row r="194" spans="1:4" ht="18.95" customHeight="1">
      <c r="A194" s="7" t="s">
        <v>95</v>
      </c>
      <c r="B194" s="4"/>
      <c r="C194" s="99"/>
      <c r="D194" s="70"/>
    </row>
    <row r="195" spans="1:4" ht="18.95" customHeight="1">
      <c r="A195" s="4" t="s">
        <v>96</v>
      </c>
      <c r="B195" s="4"/>
      <c r="C195" s="95">
        <v>1569420</v>
      </c>
      <c r="D195" s="70">
        <v>526740</v>
      </c>
    </row>
    <row r="196" spans="1:4" ht="18.95" customHeight="1">
      <c r="A196" s="4" t="s">
        <v>58</v>
      </c>
      <c r="B196" s="4"/>
      <c r="C196" s="99">
        <v>42000</v>
      </c>
      <c r="D196" s="70">
        <v>21000</v>
      </c>
    </row>
    <row r="197" spans="1:4" ht="18.95" customHeight="1">
      <c r="A197" s="8" t="s">
        <v>188</v>
      </c>
      <c r="B197" s="8"/>
      <c r="C197" s="99">
        <v>430000</v>
      </c>
      <c r="D197" s="70">
        <v>205740</v>
      </c>
    </row>
    <row r="198" spans="1:4" ht="18.95" customHeight="1">
      <c r="A198" s="4" t="s">
        <v>189</v>
      </c>
      <c r="B198" s="8"/>
      <c r="C198" s="130">
        <v>70000</v>
      </c>
      <c r="D198" s="77">
        <v>27300</v>
      </c>
    </row>
    <row r="199" spans="1:4" ht="18.95" customHeight="1" thickBot="1">
      <c r="A199" s="28" t="s">
        <v>10</v>
      </c>
      <c r="B199" s="21"/>
      <c r="C199" s="84">
        <f>SUM(C195:C198)</f>
        <v>2111420</v>
      </c>
      <c r="D199" s="84">
        <f>SUM(D195:D198)</f>
        <v>780780</v>
      </c>
    </row>
    <row r="200" spans="1:4" ht="18.95" customHeight="1" thickTop="1">
      <c r="A200" s="10"/>
      <c r="B200" s="10"/>
      <c r="C200" s="137"/>
      <c r="D200" s="92"/>
    </row>
    <row r="201" spans="1:4" ht="18.95" customHeight="1">
      <c r="A201" s="10"/>
      <c r="B201" s="10"/>
      <c r="C201" s="137"/>
      <c r="D201" s="92"/>
    </row>
    <row r="202" spans="1:4" ht="18.95" customHeight="1">
      <c r="A202" s="10"/>
      <c r="B202" s="10"/>
      <c r="C202" s="137"/>
      <c r="D202" s="92"/>
    </row>
    <row r="203" spans="1:4" ht="18.95" customHeight="1">
      <c r="A203" s="10"/>
      <c r="B203" s="10"/>
      <c r="C203" s="137"/>
      <c r="D203" s="92"/>
    </row>
    <row r="204" spans="1:4" ht="18.95" customHeight="1">
      <c r="A204" s="10"/>
      <c r="B204" s="10"/>
      <c r="C204" s="137"/>
      <c r="D204" s="92"/>
    </row>
    <row r="205" spans="1:4" ht="18.95" customHeight="1">
      <c r="A205" s="10"/>
      <c r="B205" s="10"/>
      <c r="C205" s="137"/>
      <c r="D205" s="92"/>
    </row>
    <row r="206" spans="1:4" ht="18.95" customHeight="1">
      <c r="A206" s="10"/>
      <c r="B206" s="10"/>
      <c r="C206" s="137"/>
      <c r="D206" s="92"/>
    </row>
    <row r="207" spans="1:4" ht="18.95" customHeight="1">
      <c r="A207" s="340">
        <v>6</v>
      </c>
      <c r="B207" s="340"/>
      <c r="C207" s="340"/>
      <c r="D207" s="340"/>
    </row>
    <row r="208" spans="1:4" ht="18.95" customHeight="1">
      <c r="A208" s="346" t="s">
        <v>2</v>
      </c>
      <c r="B208" s="346" t="s">
        <v>3</v>
      </c>
      <c r="C208" s="349" t="s">
        <v>4</v>
      </c>
      <c r="D208" s="344" t="s">
        <v>46</v>
      </c>
    </row>
    <row r="209" spans="1:5" ht="18.95" customHeight="1">
      <c r="A209" s="347"/>
      <c r="B209" s="347"/>
      <c r="C209" s="350"/>
      <c r="D209" s="345"/>
    </row>
    <row r="210" spans="1:5" ht="18.95" customHeight="1">
      <c r="A210" s="7" t="s">
        <v>60</v>
      </c>
      <c r="B210" s="8"/>
      <c r="C210" s="107"/>
      <c r="D210" s="69"/>
    </row>
    <row r="211" spans="1:5" ht="18.95" customHeight="1">
      <c r="A211" s="7" t="s">
        <v>61</v>
      </c>
      <c r="B211" s="8"/>
      <c r="C211" s="107"/>
      <c r="D211" s="69"/>
    </row>
    <row r="212" spans="1:5" ht="18.95" customHeight="1">
      <c r="A212" s="7" t="s">
        <v>62</v>
      </c>
      <c r="B212" s="13"/>
      <c r="C212" s="99"/>
      <c r="D212" s="70"/>
    </row>
    <row r="213" spans="1:5" ht="18.95" customHeight="1">
      <c r="A213" s="4" t="s">
        <v>63</v>
      </c>
      <c r="B213" s="4"/>
      <c r="C213" s="99">
        <v>50000</v>
      </c>
      <c r="D213" s="73">
        <v>3800</v>
      </c>
    </row>
    <row r="214" spans="1:5" ht="18.95" customHeight="1">
      <c r="A214" s="4" t="s">
        <v>114</v>
      </c>
      <c r="B214" s="4"/>
      <c r="C214" s="99">
        <v>5000</v>
      </c>
      <c r="D214" s="73">
        <v>0</v>
      </c>
    </row>
    <row r="215" spans="1:5" ht="18.95" customHeight="1">
      <c r="A215" s="4" t="s">
        <v>98</v>
      </c>
      <c r="B215" s="6"/>
      <c r="C215" s="99">
        <v>136800</v>
      </c>
      <c r="D215" s="73">
        <v>68400</v>
      </c>
    </row>
    <row r="216" spans="1:5" ht="18.95" customHeight="1">
      <c r="A216" s="4" t="s">
        <v>99</v>
      </c>
      <c r="B216" s="4"/>
      <c r="C216" s="108">
        <v>20000</v>
      </c>
      <c r="D216" s="93">
        <v>7200</v>
      </c>
      <c r="E216" s="293"/>
    </row>
    <row r="217" spans="1:5" ht="18.95" customHeight="1" thickBot="1">
      <c r="A217" s="29" t="s">
        <v>10</v>
      </c>
      <c r="B217" s="4"/>
      <c r="C217" s="84">
        <f>SUM(C213:C216)</f>
        <v>211800</v>
      </c>
      <c r="D217" s="84">
        <f>SUM(D213:D216)</f>
        <v>79400</v>
      </c>
      <c r="E217" s="293"/>
    </row>
    <row r="218" spans="1:5" ht="18.95" customHeight="1" thickTop="1">
      <c r="A218" s="8" t="s">
        <v>23</v>
      </c>
      <c r="B218" s="6"/>
      <c r="C218" s="130" t="s">
        <v>23</v>
      </c>
      <c r="D218" s="94"/>
    </row>
    <row r="219" spans="1:5" ht="18.95" customHeight="1">
      <c r="A219" s="7" t="s">
        <v>68</v>
      </c>
      <c r="B219" s="6"/>
      <c r="C219" s="99" t="s">
        <v>23</v>
      </c>
      <c r="D219" s="95"/>
    </row>
    <row r="220" spans="1:5" ht="18.95" customHeight="1">
      <c r="A220" s="4" t="s">
        <v>100</v>
      </c>
      <c r="B220" s="4"/>
      <c r="C220" s="108">
        <v>10000</v>
      </c>
      <c r="D220" s="74">
        <v>0</v>
      </c>
      <c r="E220" s="31"/>
    </row>
    <row r="221" spans="1:5" ht="18.95" customHeight="1">
      <c r="A221" s="12" t="s">
        <v>101</v>
      </c>
      <c r="B221" s="4"/>
      <c r="C221" s="97"/>
      <c r="D221" s="73"/>
      <c r="E221" s="44"/>
    </row>
    <row r="222" spans="1:5" ht="18.95" customHeight="1">
      <c r="A222" s="30" t="s">
        <v>217</v>
      </c>
      <c r="B222" s="4"/>
      <c r="C222" s="138">
        <v>30000</v>
      </c>
      <c r="D222" s="96">
        <v>6456</v>
      </c>
    </row>
    <row r="223" spans="1:5" ht="18.95" customHeight="1">
      <c r="A223" s="4" t="s">
        <v>216</v>
      </c>
      <c r="B223" s="4"/>
      <c r="C223" s="93">
        <v>40000</v>
      </c>
      <c r="D223" s="93">
        <v>0</v>
      </c>
      <c r="E223" s="31"/>
    </row>
    <row r="224" spans="1:5" ht="18.95" customHeight="1">
      <c r="A224" s="15" t="s">
        <v>218</v>
      </c>
      <c r="B224" s="13"/>
      <c r="C224" s="93">
        <v>30000</v>
      </c>
      <c r="D224" s="74">
        <v>20400</v>
      </c>
      <c r="E224" s="31"/>
    </row>
    <row r="225" spans="1:7" ht="18.95" customHeight="1">
      <c r="A225" s="15" t="s">
        <v>289</v>
      </c>
      <c r="B225" s="13"/>
      <c r="C225" s="93">
        <v>200000</v>
      </c>
      <c r="D225" s="74">
        <v>0</v>
      </c>
      <c r="E225" s="31"/>
    </row>
    <row r="226" spans="1:7" ht="18.95" customHeight="1">
      <c r="A226" s="4" t="s">
        <v>102</v>
      </c>
      <c r="B226" s="7"/>
      <c r="C226" s="108">
        <v>5000</v>
      </c>
      <c r="D226" s="74">
        <v>0</v>
      </c>
      <c r="E226" s="31"/>
    </row>
    <row r="227" spans="1:7" ht="18.95" customHeight="1" thickBot="1">
      <c r="A227" s="6" t="s">
        <v>10</v>
      </c>
      <c r="B227" s="7"/>
      <c r="C227" s="84">
        <f>SUM(C220:C226)</f>
        <v>315000</v>
      </c>
      <c r="D227" s="84">
        <f>SUM(D220:D226)</f>
        <v>26856</v>
      </c>
      <c r="E227" s="31"/>
    </row>
    <row r="228" spans="1:7" ht="18.95" customHeight="1" thickTop="1">
      <c r="A228" s="32" t="s">
        <v>73</v>
      </c>
      <c r="B228" s="23"/>
      <c r="C228" s="85"/>
      <c r="D228" s="69"/>
      <c r="E228" s="31"/>
    </row>
    <row r="229" spans="1:7" ht="18.95" customHeight="1">
      <c r="A229" s="4" t="s">
        <v>74</v>
      </c>
      <c r="B229" s="4"/>
      <c r="C229" s="99">
        <v>40000</v>
      </c>
      <c r="D229" s="70">
        <v>18711</v>
      </c>
      <c r="E229" s="31"/>
    </row>
    <row r="230" spans="1:7" ht="18.95" customHeight="1">
      <c r="A230" s="4" t="s">
        <v>103</v>
      </c>
      <c r="B230" s="4"/>
      <c r="C230" s="108">
        <v>30000</v>
      </c>
      <c r="D230" s="67">
        <v>14133</v>
      </c>
      <c r="E230" s="31"/>
    </row>
    <row r="231" spans="1:7" ht="18.95" customHeight="1" thickBot="1">
      <c r="A231" s="6" t="s">
        <v>10</v>
      </c>
      <c r="B231" s="4"/>
      <c r="C231" s="75">
        <f>SUM(C229:C230)</f>
        <v>70000</v>
      </c>
      <c r="D231" s="75">
        <f>SUM(D229:D230)</f>
        <v>32844</v>
      </c>
      <c r="E231" s="31"/>
    </row>
    <row r="232" spans="1:7" ht="18.95" customHeight="1" thickTop="1">
      <c r="A232" s="32" t="s">
        <v>76</v>
      </c>
      <c r="B232" s="23"/>
      <c r="C232" s="100"/>
      <c r="D232" s="100"/>
      <c r="E232" s="31"/>
    </row>
    <row r="233" spans="1:7" ht="18.95" customHeight="1">
      <c r="A233" s="42" t="s">
        <v>219</v>
      </c>
      <c r="B233" s="23"/>
      <c r="C233" s="109">
        <v>10000</v>
      </c>
      <c r="D233" s="182">
        <v>9592</v>
      </c>
      <c r="E233" s="31"/>
    </row>
    <row r="234" spans="1:7" ht="18.95" customHeight="1" thickBot="1">
      <c r="A234" s="43" t="s">
        <v>10</v>
      </c>
      <c r="B234" s="4"/>
      <c r="C234" s="75">
        <f>SUM(C233)</f>
        <v>10000</v>
      </c>
      <c r="D234" s="75">
        <f>SUM(D233)</f>
        <v>9592</v>
      </c>
      <c r="E234" s="31"/>
    </row>
    <row r="235" spans="1:7" ht="18.95" customHeight="1" thickTop="1">
      <c r="A235" s="7" t="s">
        <v>104</v>
      </c>
      <c r="B235" s="4"/>
      <c r="C235" s="69"/>
      <c r="D235" s="69"/>
    </row>
    <row r="236" spans="1:7" ht="18.95" customHeight="1">
      <c r="A236" s="7" t="s">
        <v>81</v>
      </c>
      <c r="B236" s="4"/>
      <c r="C236" s="70"/>
      <c r="D236" s="70"/>
    </row>
    <row r="237" spans="1:7" ht="18.95" customHeight="1">
      <c r="A237" s="4" t="s">
        <v>105</v>
      </c>
      <c r="B237" s="6"/>
      <c r="C237" s="67"/>
      <c r="D237" s="67"/>
    </row>
    <row r="238" spans="1:7" ht="18.95" customHeight="1">
      <c r="A238" s="12" t="s">
        <v>290</v>
      </c>
      <c r="B238" s="4"/>
      <c r="C238" s="183">
        <v>23600</v>
      </c>
      <c r="D238" s="97">
        <v>0</v>
      </c>
    </row>
    <row r="239" spans="1:7" ht="19.5" customHeight="1">
      <c r="A239" s="12" t="s">
        <v>182</v>
      </c>
      <c r="B239" s="8"/>
      <c r="C239" s="139">
        <v>58200</v>
      </c>
      <c r="D239" s="98">
        <v>57990</v>
      </c>
    </row>
    <row r="240" spans="1:7" ht="18.95" customHeight="1" thickBot="1">
      <c r="A240" s="6" t="s">
        <v>10</v>
      </c>
      <c r="B240" s="4"/>
      <c r="C240" s="72">
        <f>SUM(C238:C239)</f>
        <v>81800</v>
      </c>
      <c r="D240" s="72">
        <f>SUM(D238:D239)</f>
        <v>57990</v>
      </c>
      <c r="G240" s="35"/>
    </row>
    <row r="241" spans="1:7" s="35" customFormat="1" ht="18.95" customHeight="1" thickTop="1" thickBot="1">
      <c r="A241" s="33" t="s">
        <v>106</v>
      </c>
      <c r="B241" s="34"/>
      <c r="C241" s="90">
        <f>C199+C217+C227+C231+C240+C234</f>
        <v>2800020</v>
      </c>
      <c r="D241" s="90">
        <f>D199+D217+D227+D231+D240+D234</f>
        <v>987462</v>
      </c>
      <c r="E241" s="46"/>
      <c r="G241" s="36"/>
    </row>
    <row r="242" spans="1:7" s="36" customFormat="1" ht="18.95" customHeight="1" thickTop="1">
      <c r="A242" s="215" t="s">
        <v>107</v>
      </c>
      <c r="B242" s="216"/>
      <c r="C242" s="217">
        <f>C186+C191+C241</f>
        <v>9881040</v>
      </c>
      <c r="D242" s="217">
        <f>D186+D191+D241</f>
        <v>4151281.08</v>
      </c>
      <c r="E242" s="51"/>
    </row>
    <row r="243" spans="1:7" s="36" customFormat="1" ht="18.95" customHeight="1">
      <c r="A243" s="284"/>
      <c r="B243" s="285"/>
      <c r="C243" s="286"/>
      <c r="D243" s="286"/>
      <c r="E243" s="51"/>
    </row>
    <row r="244" spans="1:7" s="36" customFormat="1" ht="18.95" customHeight="1">
      <c r="A244" s="284"/>
      <c r="B244" s="285"/>
      <c r="C244" s="286"/>
      <c r="D244" s="286"/>
      <c r="E244" s="51"/>
    </row>
    <row r="245" spans="1:7" s="36" customFormat="1" ht="18.95" customHeight="1">
      <c r="A245" s="284"/>
      <c r="B245" s="285"/>
      <c r="C245" s="286"/>
      <c r="D245" s="286"/>
      <c r="E245" s="51"/>
    </row>
    <row r="246" spans="1:7" s="36" customFormat="1" ht="18.95" customHeight="1">
      <c r="A246" s="61"/>
      <c r="B246" s="51"/>
      <c r="C246" s="184"/>
      <c r="D246" s="184"/>
      <c r="E246" s="51"/>
      <c r="G246" s="1"/>
    </row>
    <row r="247" spans="1:7" s="36" customFormat="1" ht="18.95" customHeight="1">
      <c r="A247" s="61"/>
      <c r="B247" s="51"/>
      <c r="C247" s="184"/>
      <c r="D247" s="184"/>
      <c r="E247" s="51"/>
      <c r="G247" s="1"/>
    </row>
    <row r="248" spans="1:7" ht="18.95" customHeight="1">
      <c r="A248" s="340">
        <v>7</v>
      </c>
      <c r="B248" s="340"/>
      <c r="C248" s="340"/>
      <c r="D248" s="340"/>
    </row>
    <row r="249" spans="1:7" ht="18.95" customHeight="1">
      <c r="A249" s="346" t="s">
        <v>2</v>
      </c>
      <c r="B249" s="346" t="s">
        <v>3</v>
      </c>
      <c r="C249" s="349" t="s">
        <v>4</v>
      </c>
      <c r="D249" s="344" t="s">
        <v>46</v>
      </c>
    </row>
    <row r="250" spans="1:7" ht="18.95" customHeight="1">
      <c r="A250" s="347"/>
      <c r="B250" s="347"/>
      <c r="C250" s="350"/>
      <c r="D250" s="345"/>
    </row>
    <row r="251" spans="1:7" ht="18.95" customHeight="1">
      <c r="A251" s="37" t="s">
        <v>108</v>
      </c>
      <c r="B251" s="8"/>
      <c r="C251" s="141"/>
      <c r="D251" s="85"/>
    </row>
    <row r="252" spans="1:7" ht="18.95" customHeight="1">
      <c r="A252" s="7" t="s">
        <v>109</v>
      </c>
      <c r="B252" s="4"/>
      <c r="C252" s="142"/>
      <c r="D252" s="77"/>
    </row>
    <row r="253" spans="1:7" ht="18.95" customHeight="1">
      <c r="A253" s="7" t="s">
        <v>60</v>
      </c>
      <c r="B253" s="47"/>
      <c r="C253" s="143"/>
      <c r="D253" s="99"/>
    </row>
    <row r="254" spans="1:7" ht="18.95" customHeight="1">
      <c r="A254" s="11" t="s">
        <v>68</v>
      </c>
      <c r="B254" s="4"/>
      <c r="C254" s="100"/>
      <c r="D254" s="100"/>
    </row>
    <row r="255" spans="1:7" ht="18.95" customHeight="1">
      <c r="A255" s="4" t="s">
        <v>224</v>
      </c>
      <c r="B255" s="6"/>
      <c r="C255" s="130"/>
      <c r="D255" s="101"/>
    </row>
    <row r="256" spans="1:7" ht="18.95" customHeight="1">
      <c r="A256" s="4" t="s">
        <v>225</v>
      </c>
      <c r="B256" s="4"/>
      <c r="C256" s="99">
        <v>90000</v>
      </c>
      <c r="D256" s="73">
        <v>0</v>
      </c>
    </row>
    <row r="257" spans="1:7" ht="18.95" customHeight="1">
      <c r="A257" s="8" t="s">
        <v>228</v>
      </c>
      <c r="B257" s="8"/>
      <c r="C257" s="130">
        <v>22000</v>
      </c>
      <c r="D257" s="101">
        <v>0</v>
      </c>
    </row>
    <row r="258" spans="1:7" ht="18.95" customHeight="1" thickBot="1">
      <c r="A258" s="13" t="s">
        <v>10</v>
      </c>
      <c r="B258" s="8"/>
      <c r="C258" s="84">
        <f>SUM(C255:C257)</f>
        <v>112000</v>
      </c>
      <c r="D258" s="84">
        <f>SUM(D255:D257)</f>
        <v>0</v>
      </c>
      <c r="G258" s="35"/>
    </row>
    <row r="259" spans="1:7" s="35" customFormat="1" ht="18.95" customHeight="1" thickTop="1" thickBot="1">
      <c r="A259" s="33" t="s">
        <v>110</v>
      </c>
      <c r="B259" s="34"/>
      <c r="C259" s="91">
        <f>C258</f>
        <v>112000</v>
      </c>
      <c r="D259" s="91">
        <f>D258</f>
        <v>0</v>
      </c>
      <c r="E259" s="46"/>
      <c r="G259" s="36"/>
    </row>
    <row r="260" spans="1:7" s="36" customFormat="1" ht="18.95" customHeight="1" thickTop="1" thickBot="1">
      <c r="A260" s="218" t="s">
        <v>111</v>
      </c>
      <c r="B260" s="219"/>
      <c r="C260" s="220">
        <f>C259</f>
        <v>112000</v>
      </c>
      <c r="D260" s="220">
        <f>D259</f>
        <v>0</v>
      </c>
      <c r="E260" s="51"/>
      <c r="G260" s="1"/>
    </row>
    <row r="261" spans="1:7" ht="18.95" customHeight="1" thickTop="1">
      <c r="A261" s="22" t="s">
        <v>112</v>
      </c>
      <c r="B261" s="23"/>
      <c r="C261" s="107"/>
      <c r="D261" s="103"/>
    </row>
    <row r="262" spans="1:7" ht="18.95" customHeight="1">
      <c r="A262" s="22" t="s">
        <v>113</v>
      </c>
      <c r="B262" s="4"/>
      <c r="C262" s="107"/>
      <c r="D262" s="69"/>
    </row>
    <row r="263" spans="1:7" ht="18.95" customHeight="1">
      <c r="A263" s="7" t="s">
        <v>49</v>
      </c>
      <c r="B263" s="4"/>
      <c r="C263" s="99"/>
      <c r="D263" s="70"/>
    </row>
    <row r="264" spans="1:7" ht="18.95" customHeight="1">
      <c r="A264" s="7" t="s">
        <v>95</v>
      </c>
      <c r="B264" s="4"/>
      <c r="C264" s="99" t="s">
        <v>23</v>
      </c>
      <c r="D264" s="70"/>
    </row>
    <row r="265" spans="1:7" ht="18.95" customHeight="1">
      <c r="A265" s="4" t="s">
        <v>96</v>
      </c>
      <c r="B265" s="6"/>
      <c r="C265" s="74">
        <v>1072320</v>
      </c>
      <c r="D265" s="67">
        <v>520680</v>
      </c>
    </row>
    <row r="266" spans="1:7" ht="18.95" customHeight="1">
      <c r="A266" s="12" t="s">
        <v>226</v>
      </c>
      <c r="B266" s="4"/>
      <c r="C266" s="99">
        <v>145800</v>
      </c>
      <c r="D266" s="114">
        <v>75900</v>
      </c>
    </row>
    <row r="267" spans="1:7" ht="18.95" customHeight="1">
      <c r="A267" s="12" t="s">
        <v>227</v>
      </c>
      <c r="B267" s="4"/>
      <c r="C267" s="130">
        <v>15000</v>
      </c>
      <c r="D267" s="185">
        <v>3810</v>
      </c>
    </row>
    <row r="268" spans="1:7" ht="18.95" customHeight="1" thickBot="1">
      <c r="A268" s="6" t="s">
        <v>10</v>
      </c>
      <c r="B268" s="4"/>
      <c r="C268" s="84">
        <f>SUM(C265:C267)</f>
        <v>1233120</v>
      </c>
      <c r="D268" s="84">
        <f>SUM(D265:D267)</f>
        <v>600390</v>
      </c>
    </row>
    <row r="269" spans="1:7" ht="18.95" customHeight="1" thickTop="1">
      <c r="A269" s="22" t="s">
        <v>60</v>
      </c>
      <c r="B269" s="43"/>
      <c r="C269" s="107"/>
      <c r="D269" s="69"/>
    </row>
    <row r="270" spans="1:7" ht="18.95" customHeight="1">
      <c r="A270" s="7" t="s">
        <v>62</v>
      </c>
      <c r="B270" s="39"/>
      <c r="C270" s="74"/>
      <c r="D270" s="67"/>
    </row>
    <row r="271" spans="1:7" ht="18.95" customHeight="1">
      <c r="A271" s="4" t="s">
        <v>63</v>
      </c>
      <c r="B271" s="40"/>
      <c r="C271" s="271">
        <f>20000-20000</f>
        <v>0</v>
      </c>
      <c r="D271" s="74">
        <v>0</v>
      </c>
    </row>
    <row r="272" spans="1:7" ht="18.95" customHeight="1">
      <c r="A272" s="12" t="s">
        <v>114</v>
      </c>
      <c r="B272" s="4"/>
      <c r="C272" s="73">
        <v>2000</v>
      </c>
      <c r="D272" s="73">
        <v>0</v>
      </c>
    </row>
    <row r="273" spans="1:10" s="10" customFormat="1" ht="18.95" customHeight="1">
      <c r="A273" s="4" t="s">
        <v>98</v>
      </c>
      <c r="B273" s="4"/>
      <c r="C273" s="99">
        <v>36000</v>
      </c>
      <c r="D273" s="73">
        <v>18000</v>
      </c>
      <c r="F273" s="1"/>
      <c r="G273" s="1"/>
      <c r="H273" s="1"/>
      <c r="I273" s="1"/>
      <c r="J273" s="1"/>
    </row>
    <row r="274" spans="1:10" s="10" customFormat="1" ht="18.95" customHeight="1">
      <c r="A274" s="4" t="s">
        <v>229</v>
      </c>
      <c r="B274" s="4"/>
      <c r="C274" s="130">
        <v>29800</v>
      </c>
      <c r="D274" s="101">
        <v>0</v>
      </c>
      <c r="F274" s="1"/>
      <c r="G274" s="1"/>
      <c r="H274" s="1"/>
      <c r="I274" s="1"/>
      <c r="J274" s="1"/>
    </row>
    <row r="275" spans="1:10" s="10" customFormat="1" ht="18.95" customHeight="1" thickBot="1">
      <c r="A275" s="6" t="s">
        <v>10</v>
      </c>
      <c r="B275" s="4"/>
      <c r="C275" s="84">
        <f>SUM(C271:C274)</f>
        <v>67800</v>
      </c>
      <c r="D275" s="84">
        <f>SUM(D271:D274)</f>
        <v>18000</v>
      </c>
      <c r="F275" s="1"/>
      <c r="G275" s="1"/>
      <c r="H275" s="1"/>
      <c r="I275" s="1"/>
      <c r="J275" s="1"/>
    </row>
    <row r="276" spans="1:10" s="10" customFormat="1" ht="18.95" customHeight="1" thickTop="1">
      <c r="A276" s="22" t="s">
        <v>68</v>
      </c>
      <c r="B276" s="23"/>
      <c r="C276" s="141"/>
      <c r="D276" s="100"/>
      <c r="F276" s="1"/>
      <c r="G276" s="1"/>
      <c r="H276" s="1"/>
      <c r="I276" s="1"/>
      <c r="J276" s="1"/>
    </row>
    <row r="277" spans="1:10" s="10" customFormat="1" ht="18.95" customHeight="1">
      <c r="A277" s="4" t="s">
        <v>100</v>
      </c>
      <c r="B277" s="4"/>
      <c r="C277" s="107">
        <v>5000</v>
      </c>
      <c r="D277" s="89">
        <v>0</v>
      </c>
      <c r="F277" s="1"/>
      <c r="G277" s="1"/>
      <c r="H277" s="1"/>
      <c r="I277" s="1"/>
      <c r="J277" s="1"/>
    </row>
    <row r="278" spans="1:10" s="10" customFormat="1" ht="18.95" customHeight="1">
      <c r="A278" s="4" t="s">
        <v>115</v>
      </c>
      <c r="B278" s="6"/>
      <c r="C278" s="99"/>
      <c r="D278" s="95"/>
      <c r="F278" s="1"/>
      <c r="G278" s="1"/>
      <c r="H278" s="1"/>
      <c r="I278" s="1"/>
      <c r="J278" s="1"/>
    </row>
    <row r="279" spans="1:10" s="10" customFormat="1" ht="18.95" customHeight="1">
      <c r="A279" s="4" t="s">
        <v>217</v>
      </c>
      <c r="B279" s="4"/>
      <c r="C279" s="99">
        <v>50000</v>
      </c>
      <c r="D279" s="73">
        <v>4408</v>
      </c>
      <c r="F279" s="1"/>
      <c r="G279" s="1"/>
      <c r="H279" s="1"/>
      <c r="I279" s="1"/>
      <c r="J279" s="1"/>
    </row>
    <row r="280" spans="1:10" s="10" customFormat="1" ht="18.95" customHeight="1">
      <c r="A280" s="4" t="s">
        <v>230</v>
      </c>
      <c r="B280" s="4"/>
      <c r="C280" s="99">
        <v>40000</v>
      </c>
      <c r="D280" s="73">
        <v>3900</v>
      </c>
      <c r="F280" s="1"/>
      <c r="G280" s="1"/>
      <c r="H280" s="1"/>
      <c r="I280" s="1"/>
      <c r="J280" s="1"/>
    </row>
    <row r="281" spans="1:10" s="10" customFormat="1" ht="18.95" customHeight="1">
      <c r="A281" s="6" t="s">
        <v>10</v>
      </c>
      <c r="B281" s="23"/>
      <c r="C281" s="142">
        <f>SUM(C277:C280)</f>
        <v>95000</v>
      </c>
      <c r="D281" s="142">
        <f>SUM(D277:D280)</f>
        <v>8308</v>
      </c>
      <c r="F281" s="1"/>
      <c r="G281" s="1"/>
      <c r="H281" s="1"/>
      <c r="I281" s="1"/>
      <c r="J281" s="1"/>
    </row>
    <row r="282" spans="1:10" s="10" customFormat="1" ht="18.95" customHeight="1" thickBot="1">
      <c r="A282" s="55" t="s">
        <v>116</v>
      </c>
      <c r="B282" s="56"/>
      <c r="C282" s="104">
        <f>C268+C275+C281</f>
        <v>1395920</v>
      </c>
      <c r="D282" s="104">
        <f>D268+D275+D281</f>
        <v>626698</v>
      </c>
      <c r="F282" s="1"/>
      <c r="G282" s="1"/>
      <c r="H282" s="1"/>
      <c r="I282" s="1"/>
      <c r="J282" s="1"/>
    </row>
    <row r="283" spans="1:10" s="10" customFormat="1" ht="18.95" customHeight="1" thickTop="1">
      <c r="A283" s="162"/>
      <c r="B283" s="46"/>
      <c r="C283" s="163"/>
      <c r="D283" s="163"/>
      <c r="F283" s="1"/>
      <c r="G283" s="1"/>
      <c r="H283" s="1"/>
      <c r="I283" s="1"/>
      <c r="J283" s="1"/>
    </row>
    <row r="284" spans="1:10" s="10" customFormat="1" ht="18.95" customHeight="1">
      <c r="A284" s="162"/>
      <c r="B284" s="46"/>
      <c r="C284" s="163"/>
      <c r="D284" s="163"/>
      <c r="F284" s="1"/>
      <c r="G284" s="1"/>
      <c r="H284" s="1"/>
      <c r="I284" s="1"/>
      <c r="J284" s="1"/>
    </row>
    <row r="285" spans="1:10" s="10" customFormat="1" ht="18.95" customHeight="1">
      <c r="A285" s="162"/>
      <c r="B285" s="46"/>
      <c r="C285" s="163"/>
      <c r="D285" s="163"/>
      <c r="F285" s="1"/>
      <c r="G285" s="1"/>
      <c r="H285" s="1"/>
      <c r="I285" s="1"/>
      <c r="J285" s="1"/>
    </row>
    <row r="286" spans="1:10" s="10" customFormat="1" ht="18.95" customHeight="1">
      <c r="A286" s="162"/>
      <c r="B286" s="46"/>
      <c r="C286" s="163"/>
      <c r="D286" s="163"/>
      <c r="F286" s="1"/>
      <c r="G286" s="1"/>
      <c r="H286" s="1"/>
      <c r="I286" s="1"/>
      <c r="J286" s="1"/>
    </row>
    <row r="287" spans="1:10" s="10" customFormat="1" ht="18.95" customHeight="1">
      <c r="A287" s="162"/>
      <c r="B287" s="46"/>
      <c r="C287" s="163"/>
      <c r="D287" s="163"/>
      <c r="F287" s="1"/>
      <c r="G287" s="1"/>
      <c r="H287" s="1"/>
      <c r="I287" s="1"/>
      <c r="J287" s="1"/>
    </row>
    <row r="288" spans="1:10" s="10" customFormat="1" ht="18.95" customHeight="1">
      <c r="C288" s="137"/>
      <c r="D288" s="105"/>
      <c r="F288" s="1"/>
      <c r="G288" s="1"/>
      <c r="H288" s="1"/>
      <c r="I288" s="1"/>
      <c r="J288" s="1"/>
    </row>
    <row r="289" spans="1:10" s="10" customFormat="1" ht="18.95" customHeight="1">
      <c r="A289" s="340">
        <v>8</v>
      </c>
      <c r="B289" s="340"/>
      <c r="C289" s="340"/>
      <c r="D289" s="340"/>
      <c r="F289" s="1"/>
      <c r="G289" s="1"/>
      <c r="H289" s="1"/>
      <c r="I289" s="1"/>
      <c r="J289" s="1"/>
    </row>
    <row r="290" spans="1:10" s="10" customFormat="1" ht="18.95" customHeight="1">
      <c r="A290" s="346" t="s">
        <v>2</v>
      </c>
      <c r="B290" s="346" t="s">
        <v>3</v>
      </c>
      <c r="C290" s="349" t="s">
        <v>4</v>
      </c>
      <c r="D290" s="344" t="s">
        <v>46</v>
      </c>
      <c r="F290" s="1"/>
      <c r="G290" s="1"/>
      <c r="H290" s="1"/>
      <c r="I290" s="1"/>
      <c r="J290" s="1"/>
    </row>
    <row r="291" spans="1:10" s="10" customFormat="1" ht="18.95" customHeight="1">
      <c r="A291" s="347"/>
      <c r="B291" s="347"/>
      <c r="C291" s="350"/>
      <c r="D291" s="345"/>
      <c r="F291" s="1"/>
      <c r="G291" s="1"/>
      <c r="H291" s="1"/>
      <c r="I291" s="1"/>
      <c r="J291" s="1"/>
    </row>
    <row r="292" spans="1:10" s="10" customFormat="1" ht="18.95" customHeight="1">
      <c r="A292" s="7" t="s">
        <v>117</v>
      </c>
      <c r="B292" s="6"/>
      <c r="C292" s="141"/>
      <c r="D292" s="85"/>
      <c r="F292" s="1"/>
      <c r="G292" s="1"/>
      <c r="H292" s="1"/>
      <c r="I292" s="1"/>
      <c r="J292" s="1"/>
    </row>
    <row r="293" spans="1:10" s="10" customFormat="1" ht="18.95" customHeight="1">
      <c r="A293" s="22" t="s">
        <v>60</v>
      </c>
      <c r="B293" s="23"/>
      <c r="C293" s="107"/>
      <c r="D293" s="69"/>
      <c r="F293" s="1"/>
      <c r="G293" s="1"/>
      <c r="H293" s="1"/>
      <c r="I293" s="1"/>
      <c r="J293" s="1"/>
    </row>
    <row r="294" spans="1:10" s="10" customFormat="1" ht="18.95" customHeight="1">
      <c r="A294" s="7" t="s">
        <v>68</v>
      </c>
      <c r="B294" s="4"/>
      <c r="C294" s="99"/>
      <c r="D294" s="70"/>
      <c r="F294" s="1"/>
      <c r="G294" s="1"/>
      <c r="H294" s="1"/>
      <c r="I294" s="1"/>
      <c r="J294" s="1"/>
    </row>
    <row r="295" spans="1:10" s="10" customFormat="1" ht="18.95" customHeight="1">
      <c r="A295" s="4" t="s">
        <v>118</v>
      </c>
      <c r="B295" s="4"/>
      <c r="C295" s="99"/>
      <c r="D295" s="70"/>
      <c r="F295" s="1"/>
      <c r="G295" s="1"/>
      <c r="H295" s="1"/>
      <c r="I295" s="1"/>
      <c r="J295" s="1"/>
    </row>
    <row r="296" spans="1:10" s="10" customFormat="1" ht="18.95" customHeight="1">
      <c r="A296" s="4" t="s">
        <v>291</v>
      </c>
      <c r="B296" s="4"/>
      <c r="C296" s="99">
        <v>100000</v>
      </c>
      <c r="D296" s="70">
        <v>0</v>
      </c>
      <c r="F296" s="1"/>
      <c r="G296" s="1"/>
      <c r="H296" s="1"/>
      <c r="I296" s="1"/>
      <c r="J296" s="1"/>
    </row>
    <row r="297" spans="1:10" s="10" customFormat="1" ht="18.95" customHeight="1">
      <c r="A297" s="8" t="s">
        <v>231</v>
      </c>
      <c r="B297" s="6"/>
      <c r="C297" s="108">
        <v>25000</v>
      </c>
      <c r="D297" s="67">
        <v>0</v>
      </c>
      <c r="F297" s="1"/>
      <c r="G297" s="1"/>
      <c r="H297" s="1"/>
      <c r="I297" s="1"/>
      <c r="J297" s="1"/>
    </row>
    <row r="298" spans="1:10" s="10" customFormat="1" ht="18.95" customHeight="1">
      <c r="A298" s="12" t="s">
        <v>232</v>
      </c>
      <c r="B298" s="4"/>
      <c r="C298" s="73"/>
      <c r="D298" s="70">
        <v>0</v>
      </c>
      <c r="F298" s="1"/>
      <c r="G298" s="1"/>
      <c r="H298" s="1"/>
      <c r="I298" s="1"/>
      <c r="J298" s="1"/>
    </row>
    <row r="299" spans="1:10" s="10" customFormat="1" ht="18.95" customHeight="1">
      <c r="A299" s="42" t="s">
        <v>305</v>
      </c>
      <c r="B299" s="23"/>
      <c r="C299" s="101">
        <v>8000</v>
      </c>
      <c r="D299" s="77">
        <v>0</v>
      </c>
      <c r="F299" s="1"/>
      <c r="G299" s="1"/>
      <c r="H299" s="1"/>
      <c r="I299" s="1"/>
      <c r="J299" s="1"/>
    </row>
    <row r="300" spans="1:10" s="10" customFormat="1" ht="18.95" customHeight="1">
      <c r="A300" s="42" t="s">
        <v>306</v>
      </c>
      <c r="B300" s="4"/>
      <c r="C300" s="276">
        <v>330400</v>
      </c>
      <c r="D300" s="212">
        <v>147500</v>
      </c>
      <c r="F300" s="1"/>
      <c r="G300" s="1"/>
      <c r="H300" s="1"/>
      <c r="I300" s="1"/>
      <c r="J300" s="1"/>
    </row>
    <row r="301" spans="1:10" s="10" customFormat="1" ht="18.95" customHeight="1">
      <c r="A301" s="42" t="s">
        <v>233</v>
      </c>
      <c r="B301" s="23"/>
      <c r="C301" s="101">
        <v>100300</v>
      </c>
      <c r="D301" s="77">
        <v>0</v>
      </c>
      <c r="F301" s="1"/>
      <c r="G301" s="1"/>
      <c r="H301" s="1"/>
      <c r="I301" s="1"/>
      <c r="J301" s="1"/>
    </row>
    <row r="302" spans="1:10" s="10" customFormat="1" ht="18.95" customHeight="1" thickBot="1">
      <c r="A302" s="43" t="s">
        <v>10</v>
      </c>
      <c r="B302" s="4"/>
      <c r="C302" s="75">
        <f>SUM(C296:C301)</f>
        <v>563700</v>
      </c>
      <c r="D302" s="75">
        <f>SUM(D296:D301)</f>
        <v>147500</v>
      </c>
      <c r="F302" s="1"/>
      <c r="G302" s="1"/>
      <c r="H302" s="1"/>
      <c r="I302" s="1"/>
      <c r="J302" s="1"/>
    </row>
    <row r="303" spans="1:10" s="10" customFormat="1" ht="18.95" customHeight="1" thickTop="1">
      <c r="A303" s="11" t="s">
        <v>73</v>
      </c>
      <c r="B303" s="4"/>
      <c r="C303" s="89"/>
      <c r="D303" s="69"/>
      <c r="F303" s="1"/>
      <c r="G303" s="1"/>
      <c r="H303" s="1"/>
      <c r="I303" s="1"/>
      <c r="J303" s="1"/>
    </row>
    <row r="304" spans="1:10" s="10" customFormat="1" ht="18.95" customHeight="1">
      <c r="A304" s="15" t="s">
        <v>119</v>
      </c>
      <c r="B304" s="4"/>
      <c r="C304" s="74">
        <v>734937</v>
      </c>
      <c r="D304" s="74">
        <v>0</v>
      </c>
      <c r="F304" s="1"/>
      <c r="G304" s="57"/>
      <c r="H304" s="1"/>
      <c r="I304" s="1"/>
      <c r="J304" s="1"/>
    </row>
    <row r="305" spans="1:4" s="57" customFormat="1" ht="18.95" customHeight="1" thickBot="1">
      <c r="A305" s="39" t="s">
        <v>10</v>
      </c>
      <c r="B305" s="8"/>
      <c r="C305" s="106">
        <f>SUM(C304)</f>
        <v>734937</v>
      </c>
      <c r="D305" s="106">
        <f>SUM(D304)</f>
        <v>0</v>
      </c>
    </row>
    <row r="306" spans="1:4" s="57" customFormat="1" ht="18.95" customHeight="1" thickTop="1">
      <c r="A306" s="63" t="s">
        <v>104</v>
      </c>
      <c r="B306" s="3"/>
      <c r="C306" s="107"/>
      <c r="D306" s="107"/>
    </row>
    <row r="307" spans="1:4" s="57" customFormat="1" ht="18.95" customHeight="1">
      <c r="A307" s="63" t="s">
        <v>81</v>
      </c>
      <c r="B307" s="4"/>
      <c r="C307" s="99"/>
      <c r="D307" s="99"/>
    </row>
    <row r="308" spans="1:4" s="57" customFormat="1" ht="18.95" customHeight="1">
      <c r="A308" s="63" t="s">
        <v>198</v>
      </c>
      <c r="B308" s="4"/>
      <c r="C308" s="99">
        <v>21000</v>
      </c>
      <c r="D308" s="99">
        <v>18600</v>
      </c>
    </row>
    <row r="309" spans="1:4" s="57" customFormat="1" ht="18.95" customHeight="1">
      <c r="A309" s="63" t="s">
        <v>235</v>
      </c>
      <c r="B309" s="4"/>
      <c r="C309" s="99">
        <v>97650</v>
      </c>
      <c r="D309" s="99">
        <v>0</v>
      </c>
    </row>
    <row r="310" spans="1:4" s="57" customFormat="1" ht="18.95" customHeight="1" thickBot="1">
      <c r="A310" s="39" t="s">
        <v>10</v>
      </c>
      <c r="B310" s="4"/>
      <c r="C310" s="186">
        <f>SUM(C308:C309)</f>
        <v>118650</v>
      </c>
      <c r="D310" s="186">
        <f>SUM(D308:D309)</f>
        <v>18600</v>
      </c>
    </row>
    <row r="311" spans="1:4" s="57" customFormat="1" ht="18.95" customHeight="1" thickTop="1">
      <c r="A311" s="7" t="s">
        <v>120</v>
      </c>
      <c r="B311" s="4"/>
      <c r="C311" s="107"/>
      <c r="D311" s="103"/>
    </row>
    <row r="312" spans="1:4" s="57" customFormat="1" ht="18.95" customHeight="1">
      <c r="A312" s="22" t="s">
        <v>84</v>
      </c>
      <c r="B312" s="6"/>
      <c r="C312" s="107"/>
      <c r="D312" s="69"/>
    </row>
    <row r="313" spans="1:4" s="57" customFormat="1" ht="18.95" customHeight="1">
      <c r="A313" s="7" t="s">
        <v>121</v>
      </c>
      <c r="B313" s="37"/>
      <c r="C313" s="99"/>
      <c r="D313" s="70"/>
    </row>
    <row r="314" spans="1:4" s="57" customFormat="1" ht="18.95" customHeight="1">
      <c r="A314" s="7" t="s">
        <v>122</v>
      </c>
      <c r="B314" s="37"/>
      <c r="C314" s="99"/>
      <c r="D314" s="70"/>
    </row>
    <row r="315" spans="1:4" s="57" customFormat="1" ht="18.95" customHeight="1">
      <c r="A315" s="4" t="s">
        <v>292</v>
      </c>
      <c r="B315" s="4"/>
      <c r="C315" s="73">
        <v>13392</v>
      </c>
      <c r="D315" s="73">
        <v>0</v>
      </c>
    </row>
    <row r="316" spans="1:4" s="57" customFormat="1" ht="18.95" customHeight="1">
      <c r="A316" s="4" t="s">
        <v>293</v>
      </c>
      <c r="B316" s="4"/>
      <c r="C316" s="99">
        <v>38152</v>
      </c>
      <c r="D316" s="73">
        <v>0</v>
      </c>
    </row>
    <row r="317" spans="1:4" s="57" customFormat="1" ht="18.95" customHeight="1">
      <c r="A317" s="4" t="s">
        <v>294</v>
      </c>
      <c r="B317" s="4"/>
      <c r="C317" s="108">
        <v>16480</v>
      </c>
      <c r="D317" s="74">
        <v>0</v>
      </c>
    </row>
    <row r="318" spans="1:4" s="57" customFormat="1" ht="18.95" customHeight="1">
      <c r="A318" s="12" t="s">
        <v>295</v>
      </c>
      <c r="B318" s="4"/>
      <c r="C318" s="73">
        <v>14300</v>
      </c>
      <c r="D318" s="97">
        <v>0</v>
      </c>
    </row>
    <row r="319" spans="1:4" s="57" customFormat="1" ht="18.95" customHeight="1">
      <c r="A319" s="7" t="s">
        <v>123</v>
      </c>
      <c r="B319" s="4"/>
      <c r="C319" s="107"/>
      <c r="D319" s="89"/>
    </row>
    <row r="320" spans="1:4" s="57" customFormat="1" ht="18.95" customHeight="1">
      <c r="A320" s="4" t="s">
        <v>124</v>
      </c>
      <c r="B320" s="4"/>
      <c r="C320" s="99">
        <v>16360</v>
      </c>
      <c r="D320" s="73">
        <v>16360</v>
      </c>
    </row>
    <row r="321" spans="1:7" s="57" customFormat="1" ht="18.95" customHeight="1">
      <c r="A321" s="4" t="s">
        <v>125</v>
      </c>
      <c r="B321" s="4"/>
      <c r="C321" s="108">
        <v>28800</v>
      </c>
      <c r="D321" s="74">
        <v>28800</v>
      </c>
    </row>
    <row r="322" spans="1:7" s="57" customFormat="1" ht="18.95" customHeight="1">
      <c r="A322" s="12" t="s">
        <v>126</v>
      </c>
      <c r="B322" s="4"/>
      <c r="C322" s="73">
        <v>29640</v>
      </c>
      <c r="D322" s="73">
        <v>29640</v>
      </c>
    </row>
    <row r="323" spans="1:7" s="57" customFormat="1" ht="18.95" customHeight="1">
      <c r="A323" s="21" t="s">
        <v>127</v>
      </c>
      <c r="B323" s="21"/>
      <c r="C323" s="144">
        <v>17240</v>
      </c>
      <c r="D323" s="109">
        <v>17240</v>
      </c>
    </row>
    <row r="324" spans="1:7" s="57" customFormat="1" ht="18.95" customHeight="1">
      <c r="A324" s="10"/>
      <c r="B324" s="10"/>
      <c r="C324" s="137"/>
      <c r="D324" s="105"/>
    </row>
    <row r="325" spans="1:7" s="57" customFormat="1" ht="18.95" customHeight="1">
      <c r="A325" s="10"/>
      <c r="B325" s="10"/>
      <c r="C325" s="137"/>
      <c r="D325" s="105"/>
    </row>
    <row r="326" spans="1:7" s="57" customFormat="1" ht="18.95" customHeight="1">
      <c r="A326" s="10"/>
      <c r="B326" s="10"/>
      <c r="C326" s="137"/>
      <c r="D326" s="105"/>
    </row>
    <row r="327" spans="1:7" s="57" customFormat="1" ht="18.95" customHeight="1">
      <c r="A327" s="10"/>
      <c r="B327" s="10"/>
      <c r="C327" s="137"/>
      <c r="D327" s="105"/>
    </row>
    <row r="328" spans="1:7" s="57" customFormat="1" ht="18.95" customHeight="1">
      <c r="A328" s="10"/>
      <c r="B328" s="10"/>
      <c r="C328" s="137"/>
      <c r="D328" s="105"/>
    </row>
    <row r="329" spans="1:7" s="57" customFormat="1" ht="18.95" customHeight="1">
      <c r="A329" s="10"/>
      <c r="B329" s="10"/>
      <c r="C329" s="137"/>
      <c r="D329" s="105"/>
      <c r="G329" s="45"/>
    </row>
    <row r="330" spans="1:7" s="45" customFormat="1" ht="18.95" customHeight="1">
      <c r="A330" s="343">
        <v>9</v>
      </c>
      <c r="B330" s="343"/>
      <c r="C330" s="343"/>
      <c r="D330" s="343"/>
      <c r="G330" s="1"/>
    </row>
    <row r="331" spans="1:7" ht="18.95" customHeight="1">
      <c r="A331" s="346" t="s">
        <v>2</v>
      </c>
      <c r="B331" s="346" t="s">
        <v>3</v>
      </c>
      <c r="C331" s="349" t="s">
        <v>4</v>
      </c>
      <c r="D331" s="344" t="s">
        <v>46</v>
      </c>
      <c r="G331" s="57"/>
    </row>
    <row r="332" spans="1:7" ht="18.95" customHeight="1">
      <c r="A332" s="347"/>
      <c r="B332" s="347"/>
      <c r="C332" s="350"/>
      <c r="D332" s="345"/>
    </row>
    <row r="333" spans="1:7" ht="18.95" customHeight="1">
      <c r="A333" s="7" t="s">
        <v>128</v>
      </c>
      <c r="B333" s="4"/>
      <c r="C333" s="99"/>
      <c r="D333" s="73"/>
    </row>
    <row r="334" spans="1:7" ht="18.95" customHeight="1">
      <c r="A334" s="4" t="s">
        <v>129</v>
      </c>
      <c r="B334" s="4"/>
      <c r="C334" s="99">
        <v>368000</v>
      </c>
      <c r="D334" s="73">
        <v>184000</v>
      </c>
    </row>
    <row r="335" spans="1:7" ht="18.95" customHeight="1">
      <c r="A335" s="4" t="s">
        <v>130</v>
      </c>
      <c r="B335" s="6"/>
      <c r="C335" s="108">
        <v>496000</v>
      </c>
      <c r="D335" s="74">
        <v>248000</v>
      </c>
    </row>
    <row r="336" spans="1:7" ht="18.95" customHeight="1">
      <c r="A336" s="12" t="s">
        <v>131</v>
      </c>
      <c r="B336" s="4"/>
      <c r="C336" s="145">
        <v>208000</v>
      </c>
      <c r="D336" s="73">
        <v>104000</v>
      </c>
    </row>
    <row r="337" spans="1:10" s="10" customFormat="1" ht="18.95" customHeight="1">
      <c r="A337" s="4" t="s">
        <v>132</v>
      </c>
      <c r="B337" s="4"/>
      <c r="C337" s="146">
        <v>208000</v>
      </c>
      <c r="D337" s="89">
        <v>104000</v>
      </c>
      <c r="F337" s="1"/>
      <c r="G337" s="1"/>
      <c r="H337" s="1"/>
      <c r="I337" s="1"/>
      <c r="J337" s="1"/>
    </row>
    <row r="338" spans="1:10" s="10" customFormat="1" ht="18.95" customHeight="1">
      <c r="A338" s="7" t="s">
        <v>133</v>
      </c>
      <c r="B338" s="8"/>
      <c r="C338" s="147">
        <v>80000</v>
      </c>
      <c r="D338" s="74">
        <v>0</v>
      </c>
      <c r="F338" s="1"/>
      <c r="G338" s="1"/>
      <c r="H338" s="1"/>
      <c r="I338" s="1"/>
      <c r="J338" s="1"/>
    </row>
    <row r="339" spans="1:10" s="10" customFormat="1" ht="18.95" customHeight="1" thickBot="1">
      <c r="A339" s="13" t="s">
        <v>10</v>
      </c>
      <c r="B339" s="8"/>
      <c r="C339" s="148">
        <f>C338+C337+C336+C335+C334+C323+C322+C321+C318+C317+C316+C315+C320</f>
        <v>1534364</v>
      </c>
      <c r="D339" s="110">
        <f>D338+D337+D336+D335+D334+D323+D322+D321+D318+D317+D316+D315+D320</f>
        <v>732040</v>
      </c>
      <c r="F339" s="1"/>
      <c r="G339" s="1"/>
      <c r="H339" s="1"/>
      <c r="I339" s="1"/>
      <c r="J339" s="1"/>
    </row>
    <row r="340" spans="1:10" s="10" customFormat="1" ht="18.95" customHeight="1" thickTop="1" thickBot="1">
      <c r="A340" s="33" t="s">
        <v>134</v>
      </c>
      <c r="B340" s="34"/>
      <c r="C340" s="149">
        <f>C302+C305+C310+C339</f>
        <v>2951651</v>
      </c>
      <c r="D340" s="111">
        <f>D302+D305+D310+D339</f>
        <v>898140</v>
      </c>
      <c r="F340" s="1"/>
      <c r="G340" s="1"/>
      <c r="H340" s="1"/>
      <c r="I340" s="1"/>
      <c r="J340" s="1"/>
    </row>
    <row r="341" spans="1:10" s="10" customFormat="1" ht="18.95" customHeight="1" thickTop="1" thickBot="1">
      <c r="A341" s="218" t="s">
        <v>135</v>
      </c>
      <c r="B341" s="218"/>
      <c r="C341" s="221">
        <f>C282+C340</f>
        <v>4347571</v>
      </c>
      <c r="D341" s="223">
        <f>D282+D340</f>
        <v>1524838</v>
      </c>
      <c r="F341" s="1"/>
      <c r="G341" s="1"/>
      <c r="H341" s="1"/>
      <c r="I341" s="1"/>
      <c r="J341" s="1"/>
    </row>
    <row r="342" spans="1:10" s="10" customFormat="1" ht="18.95" customHeight="1" thickTop="1">
      <c r="A342" s="7" t="s">
        <v>136</v>
      </c>
      <c r="B342" s="4"/>
      <c r="C342" s="107"/>
      <c r="D342" s="69"/>
      <c r="F342" s="1"/>
      <c r="G342" s="1"/>
      <c r="H342" s="1"/>
      <c r="I342" s="1"/>
      <c r="J342" s="1"/>
    </row>
    <row r="343" spans="1:10" s="10" customFormat="1" ht="18.95" customHeight="1">
      <c r="A343" s="7" t="s">
        <v>137</v>
      </c>
      <c r="B343" s="4"/>
      <c r="C343" s="108"/>
      <c r="D343" s="67"/>
      <c r="F343" s="1"/>
      <c r="G343" s="1"/>
      <c r="H343" s="1"/>
      <c r="I343" s="1"/>
      <c r="J343" s="1"/>
    </row>
    <row r="344" spans="1:10" s="10" customFormat="1" ht="18.95" customHeight="1">
      <c r="A344" s="11" t="s">
        <v>49</v>
      </c>
      <c r="B344" s="4"/>
      <c r="C344" s="150"/>
      <c r="D344" s="114"/>
      <c r="F344" s="1"/>
      <c r="G344" s="1"/>
      <c r="H344" s="1"/>
      <c r="I344" s="1"/>
      <c r="J344" s="1"/>
    </row>
    <row r="345" spans="1:10" s="10" customFormat="1" ht="18.95" customHeight="1">
      <c r="A345" s="7" t="s">
        <v>95</v>
      </c>
      <c r="B345" s="4"/>
      <c r="C345" s="151"/>
      <c r="D345" s="115"/>
      <c r="F345" s="1"/>
      <c r="G345" s="1"/>
      <c r="H345" s="1"/>
      <c r="I345" s="1"/>
      <c r="J345" s="1"/>
    </row>
    <row r="346" spans="1:10" s="10" customFormat="1" ht="18.95" customHeight="1">
      <c r="A346" s="4" t="s">
        <v>96</v>
      </c>
      <c r="B346" s="4"/>
      <c r="C346" s="108">
        <v>258000</v>
      </c>
      <c r="D346" s="67">
        <v>126840</v>
      </c>
      <c r="F346" s="1"/>
      <c r="G346" s="1"/>
      <c r="H346" s="1"/>
      <c r="I346" s="1"/>
      <c r="J346" s="1"/>
    </row>
    <row r="347" spans="1:10" s="10" customFormat="1" ht="18.95" customHeight="1" thickBot="1">
      <c r="A347" s="6" t="s">
        <v>10</v>
      </c>
      <c r="B347" s="4"/>
      <c r="C347" s="68">
        <f>SUM(C346:C346)</f>
        <v>258000</v>
      </c>
      <c r="D347" s="68">
        <f>SUM(D346:D346)</f>
        <v>126840</v>
      </c>
      <c r="F347" s="1"/>
      <c r="G347" s="1"/>
      <c r="H347" s="1"/>
      <c r="I347" s="1"/>
      <c r="J347" s="1"/>
    </row>
    <row r="348" spans="1:10" s="10" customFormat="1" ht="18.95" customHeight="1" thickTop="1">
      <c r="A348" s="7" t="s">
        <v>60</v>
      </c>
      <c r="B348" s="4"/>
      <c r="C348" s="107"/>
      <c r="D348" s="69"/>
      <c r="F348" s="1"/>
      <c r="G348" s="1"/>
      <c r="H348" s="1"/>
      <c r="I348" s="1"/>
      <c r="J348" s="1"/>
    </row>
    <row r="349" spans="1:10" s="10" customFormat="1" ht="18.95" customHeight="1">
      <c r="A349" s="7" t="s">
        <v>62</v>
      </c>
      <c r="B349" s="4"/>
      <c r="C349" s="99"/>
      <c r="D349" s="70"/>
      <c r="F349" s="1"/>
      <c r="G349" s="1"/>
      <c r="H349" s="1"/>
      <c r="I349" s="1"/>
      <c r="J349" s="1"/>
    </row>
    <row r="350" spans="1:10" s="10" customFormat="1" ht="18.95" customHeight="1">
      <c r="A350" s="4" t="s">
        <v>63</v>
      </c>
      <c r="B350" s="4"/>
      <c r="C350" s="270">
        <f>15000-15000</f>
        <v>0</v>
      </c>
      <c r="D350" s="70">
        <v>0</v>
      </c>
      <c r="F350" s="1"/>
      <c r="G350" s="1"/>
      <c r="H350" s="1"/>
      <c r="I350" s="1"/>
      <c r="J350" s="1"/>
    </row>
    <row r="351" spans="1:10" s="10" customFormat="1" ht="18.95" customHeight="1">
      <c r="A351" s="4" t="s">
        <v>114</v>
      </c>
      <c r="B351" s="4"/>
      <c r="C351" s="99">
        <v>1000</v>
      </c>
      <c r="D351" s="70">
        <v>0</v>
      </c>
      <c r="F351" s="1"/>
      <c r="G351" s="1"/>
      <c r="H351" s="1"/>
      <c r="I351" s="1"/>
      <c r="J351" s="1"/>
    </row>
    <row r="352" spans="1:10" s="10" customFormat="1" ht="18.95" customHeight="1">
      <c r="A352" s="4" t="s">
        <v>98</v>
      </c>
      <c r="B352" s="4"/>
      <c r="C352" s="99">
        <v>36000</v>
      </c>
      <c r="D352" s="70">
        <v>18000</v>
      </c>
      <c r="F352" s="1"/>
      <c r="G352" s="1"/>
      <c r="H352" s="1"/>
      <c r="I352" s="1"/>
      <c r="J352" s="1"/>
    </row>
    <row r="353" spans="1:10" s="10" customFormat="1" ht="18.95" customHeight="1">
      <c r="A353" s="4" t="s">
        <v>99</v>
      </c>
      <c r="B353" s="4"/>
      <c r="C353" s="108">
        <v>15000</v>
      </c>
      <c r="D353" s="67">
        <v>600</v>
      </c>
      <c r="F353" s="1"/>
      <c r="G353" s="1"/>
      <c r="H353" s="1"/>
      <c r="I353" s="1"/>
      <c r="J353" s="1"/>
    </row>
    <row r="354" spans="1:10" s="10" customFormat="1" ht="18.95" customHeight="1" thickBot="1">
      <c r="A354" s="6" t="s">
        <v>10</v>
      </c>
      <c r="B354" s="4"/>
      <c r="C354" s="68">
        <f>SUM(C350:C353)</f>
        <v>52000</v>
      </c>
      <c r="D354" s="68">
        <f>SUM(D350:D353)</f>
        <v>18600</v>
      </c>
      <c r="F354" s="1"/>
      <c r="G354" s="1"/>
      <c r="H354" s="1"/>
      <c r="I354" s="1"/>
      <c r="J354" s="1"/>
    </row>
    <row r="355" spans="1:10" s="10" customFormat="1" ht="18.95" customHeight="1" thickTop="1">
      <c r="A355" s="37" t="s">
        <v>68</v>
      </c>
      <c r="B355" s="4"/>
      <c r="C355" s="107"/>
      <c r="D355" s="116"/>
      <c r="F355" s="1"/>
      <c r="G355" s="1"/>
      <c r="H355" s="1"/>
      <c r="I355" s="1"/>
      <c r="J355" s="1"/>
    </row>
    <row r="356" spans="1:10" s="10" customFormat="1" ht="18.95" customHeight="1">
      <c r="A356" s="12" t="s">
        <v>118</v>
      </c>
      <c r="B356" s="4"/>
      <c r="C356" s="97"/>
      <c r="D356" s="114"/>
      <c r="F356" s="1"/>
      <c r="G356" s="1"/>
      <c r="H356" s="1"/>
      <c r="I356" s="1"/>
      <c r="J356" s="1"/>
    </row>
    <row r="357" spans="1:10" s="10" customFormat="1" ht="18.95" customHeight="1">
      <c r="A357" s="23" t="s">
        <v>241</v>
      </c>
      <c r="B357" s="1"/>
      <c r="C357" s="107">
        <v>15000</v>
      </c>
      <c r="D357" s="89">
        <v>0</v>
      </c>
      <c r="F357" s="1"/>
      <c r="G357" s="1"/>
      <c r="H357" s="1"/>
      <c r="I357" s="1"/>
      <c r="J357" s="1"/>
    </row>
    <row r="358" spans="1:10" s="10" customFormat="1" ht="18.95" customHeight="1">
      <c r="A358" s="8" t="s">
        <v>237</v>
      </c>
      <c r="B358" s="8"/>
      <c r="C358" s="152">
        <v>15000</v>
      </c>
      <c r="D358" s="74">
        <v>0</v>
      </c>
      <c r="F358" s="1"/>
      <c r="G358" s="1"/>
      <c r="H358" s="1"/>
      <c r="I358" s="1"/>
      <c r="J358" s="1"/>
    </row>
    <row r="359" spans="1:10" s="10" customFormat="1" ht="18.95" customHeight="1" thickBot="1">
      <c r="A359" s="13" t="s">
        <v>10</v>
      </c>
      <c r="B359" s="8"/>
      <c r="C359" s="68">
        <f>SUM(C355:C358)</f>
        <v>30000</v>
      </c>
      <c r="D359" s="68">
        <f>SUM(D355:D358)</f>
        <v>0</v>
      </c>
      <c r="F359" s="1"/>
      <c r="G359" s="1"/>
      <c r="H359" s="1"/>
      <c r="I359" s="1"/>
      <c r="J359" s="1"/>
    </row>
    <row r="360" spans="1:10" s="10" customFormat="1" ht="18.95" customHeight="1" thickTop="1">
      <c r="A360" s="227" t="s">
        <v>104</v>
      </c>
      <c r="B360" s="19"/>
      <c r="C360" s="199"/>
      <c r="D360" s="204"/>
      <c r="F360" s="1"/>
      <c r="G360" s="1"/>
      <c r="H360" s="1"/>
      <c r="I360" s="1"/>
      <c r="J360" s="1"/>
    </row>
    <row r="361" spans="1:10" s="10" customFormat="1" ht="18.95" customHeight="1">
      <c r="A361" s="200" t="s">
        <v>81</v>
      </c>
      <c r="B361" s="196"/>
      <c r="C361" s="201"/>
      <c r="D361" s="198"/>
      <c r="F361" s="1"/>
      <c r="G361" s="1"/>
      <c r="H361" s="1"/>
      <c r="I361" s="1"/>
      <c r="J361" s="1"/>
    </row>
    <row r="362" spans="1:10" s="10" customFormat="1" ht="18.95" customHeight="1">
      <c r="A362" s="193" t="s">
        <v>238</v>
      </c>
      <c r="B362" s="187"/>
      <c r="C362" s="188"/>
      <c r="D362" s="189"/>
      <c r="F362" s="1"/>
      <c r="G362" s="1"/>
      <c r="H362" s="1"/>
      <c r="I362" s="1"/>
      <c r="J362" s="1"/>
    </row>
    <row r="363" spans="1:10" s="10" customFormat="1" ht="18.95" customHeight="1">
      <c r="A363" s="18" t="s">
        <v>239</v>
      </c>
      <c r="B363" s="19"/>
      <c r="C363" s="205">
        <v>5900</v>
      </c>
      <c r="D363" s="204">
        <v>5900</v>
      </c>
      <c r="F363" s="1"/>
      <c r="G363" s="1"/>
      <c r="H363" s="1"/>
      <c r="I363" s="1"/>
      <c r="J363" s="1"/>
    </row>
    <row r="364" spans="1:10" s="10" customFormat="1" ht="18.95" customHeight="1">
      <c r="A364" s="193" t="s">
        <v>182</v>
      </c>
      <c r="B364" s="187"/>
      <c r="C364" s="205"/>
      <c r="D364" s="204"/>
      <c r="F364" s="1"/>
      <c r="G364" s="1"/>
      <c r="H364" s="1"/>
      <c r="I364" s="1"/>
      <c r="J364" s="1"/>
    </row>
    <row r="365" spans="1:10" s="10" customFormat="1" ht="18.95" customHeight="1">
      <c r="A365" s="18" t="s">
        <v>240</v>
      </c>
      <c r="B365" s="19"/>
      <c r="C365" s="202">
        <v>21000</v>
      </c>
      <c r="D365" s="189">
        <v>21000</v>
      </c>
      <c r="F365" s="1"/>
      <c r="G365" s="1"/>
      <c r="H365" s="1"/>
      <c r="I365" s="1"/>
      <c r="J365" s="1"/>
    </row>
    <row r="366" spans="1:10" s="10" customFormat="1" ht="18.95" customHeight="1" thickBot="1">
      <c r="A366" s="19" t="s">
        <v>10</v>
      </c>
      <c r="B366" s="19"/>
      <c r="C366" s="194">
        <f>SUM(C363:C365)</f>
        <v>26900</v>
      </c>
      <c r="D366" s="195">
        <f>SUM(D363:D365)</f>
        <v>26900</v>
      </c>
      <c r="F366" s="1"/>
      <c r="G366" s="1"/>
      <c r="H366" s="1"/>
      <c r="I366" s="1"/>
      <c r="J366" s="1"/>
    </row>
    <row r="367" spans="1:10" s="10" customFormat="1" ht="18.95" customHeight="1" thickTop="1" thickBot="1">
      <c r="A367" s="55" t="s">
        <v>138</v>
      </c>
      <c r="B367" s="56"/>
      <c r="C367" s="117">
        <f>C347+C354+C359+C366</f>
        <v>366900</v>
      </c>
      <c r="D367" s="117">
        <f>D347+D354+D359+D366</f>
        <v>172340</v>
      </c>
      <c r="F367" s="1"/>
      <c r="G367" s="1"/>
      <c r="H367" s="1"/>
      <c r="I367" s="1"/>
      <c r="J367" s="1"/>
    </row>
    <row r="368" spans="1:10" s="10" customFormat="1" ht="18.95" customHeight="1" thickTop="1">
      <c r="A368" s="61"/>
      <c r="B368" s="51"/>
      <c r="C368" s="164"/>
      <c r="D368" s="164"/>
      <c r="F368" s="1"/>
      <c r="G368" s="1"/>
      <c r="H368" s="1"/>
      <c r="I368" s="1"/>
      <c r="J368" s="1"/>
    </row>
    <row r="369" spans="1:7" ht="18.95" customHeight="1">
      <c r="A369" s="61"/>
      <c r="B369" s="51"/>
      <c r="C369" s="164"/>
      <c r="D369" s="164"/>
    </row>
    <row r="370" spans="1:7" ht="18.95" customHeight="1">
      <c r="A370" s="61"/>
      <c r="B370" s="51"/>
      <c r="C370" s="164"/>
      <c r="D370" s="164"/>
    </row>
    <row r="371" spans="1:7" ht="18.95" customHeight="1">
      <c r="A371" s="340">
        <v>10</v>
      </c>
      <c r="B371" s="340"/>
      <c r="C371" s="340"/>
      <c r="D371" s="340"/>
    </row>
    <row r="372" spans="1:7" ht="18.95" customHeight="1">
      <c r="A372" s="341" t="s">
        <v>2</v>
      </c>
      <c r="B372" s="341" t="s">
        <v>3</v>
      </c>
      <c r="C372" s="342" t="s">
        <v>4</v>
      </c>
      <c r="D372" s="342" t="s">
        <v>46</v>
      </c>
    </row>
    <row r="373" spans="1:7" ht="18.95" customHeight="1">
      <c r="A373" s="341"/>
      <c r="B373" s="341"/>
      <c r="C373" s="342"/>
      <c r="D373" s="342"/>
      <c r="G373" s="191"/>
    </row>
    <row r="374" spans="1:7" s="191" customFormat="1" ht="18.95" customHeight="1">
      <c r="A374" s="200" t="s">
        <v>242</v>
      </c>
      <c r="B374" s="196"/>
      <c r="C374" s="201"/>
      <c r="D374" s="198"/>
      <c r="E374" s="190"/>
    </row>
    <row r="375" spans="1:7" s="191" customFormat="1" ht="18.95" customHeight="1">
      <c r="A375" s="200" t="s">
        <v>243</v>
      </c>
      <c r="B375" s="196"/>
      <c r="C375" s="201"/>
      <c r="D375" s="198"/>
      <c r="E375" s="190"/>
    </row>
    <row r="376" spans="1:7" s="191" customFormat="1" ht="18.95" customHeight="1">
      <c r="A376" s="192" t="s">
        <v>68</v>
      </c>
      <c r="B376" s="187"/>
      <c r="C376" s="188"/>
      <c r="D376" s="189"/>
      <c r="E376" s="190"/>
    </row>
    <row r="377" spans="1:7" s="191" customFormat="1" ht="18.95" customHeight="1">
      <c r="A377" s="12" t="s">
        <v>151</v>
      </c>
      <c r="B377" s="19"/>
      <c r="C377" s="199"/>
      <c r="D377" s="204"/>
      <c r="E377" s="190"/>
    </row>
    <row r="378" spans="1:7" s="191" customFormat="1" ht="18.95" customHeight="1">
      <c r="A378" s="42" t="s">
        <v>244</v>
      </c>
      <c r="B378" s="196"/>
      <c r="C378" s="197">
        <v>10000</v>
      </c>
      <c r="D378" s="198">
        <v>0</v>
      </c>
      <c r="E378" s="190"/>
    </row>
    <row r="379" spans="1:7" s="191" customFormat="1" ht="18.95" customHeight="1">
      <c r="A379" s="42" t="s">
        <v>247</v>
      </c>
      <c r="B379" s="196"/>
      <c r="C379" s="197">
        <v>10000</v>
      </c>
      <c r="D379" s="198">
        <v>0</v>
      </c>
      <c r="E379" s="190"/>
    </row>
    <row r="380" spans="1:7" s="191" customFormat="1" ht="18.95" customHeight="1">
      <c r="A380" s="12" t="s">
        <v>245</v>
      </c>
      <c r="B380" s="19"/>
      <c r="C380" s="203">
        <v>20000</v>
      </c>
      <c r="D380" s="204">
        <v>0</v>
      </c>
      <c r="E380" s="190"/>
    </row>
    <row r="381" spans="1:7" s="191" customFormat="1" ht="18.95" customHeight="1">
      <c r="A381" s="12" t="s">
        <v>246</v>
      </c>
      <c r="B381" s="19"/>
      <c r="C381" s="203">
        <v>20000</v>
      </c>
      <c r="D381" s="204">
        <v>0</v>
      </c>
      <c r="E381" s="190"/>
    </row>
    <row r="382" spans="1:7" s="191" customFormat="1" ht="18.95" customHeight="1">
      <c r="A382" s="18" t="s">
        <v>248</v>
      </c>
      <c r="B382" s="19"/>
      <c r="C382" s="74">
        <v>10000</v>
      </c>
      <c r="D382" s="228">
        <v>0</v>
      </c>
      <c r="E382" s="190"/>
    </row>
    <row r="383" spans="1:7" s="191" customFormat="1" ht="18.95" customHeight="1" thickBot="1">
      <c r="A383" s="196" t="s">
        <v>10</v>
      </c>
      <c r="B383" s="196"/>
      <c r="C383" s="206">
        <f>SUM(C378:C382)</f>
        <v>70000</v>
      </c>
      <c r="D383" s="75">
        <f>SUM(D378:D382)</f>
        <v>0</v>
      </c>
      <c r="E383" s="190"/>
      <c r="G383" s="1"/>
    </row>
    <row r="384" spans="1:7" ht="18.95" customHeight="1" thickTop="1" thickBot="1">
      <c r="A384" s="33" t="s">
        <v>249</v>
      </c>
      <c r="B384" s="34"/>
      <c r="C384" s="117">
        <f>C383</f>
        <v>70000</v>
      </c>
      <c r="D384" s="117">
        <f>D383</f>
        <v>0</v>
      </c>
    </row>
    <row r="385" spans="1:5" ht="18.95" customHeight="1" thickTop="1">
      <c r="A385" s="218" t="s">
        <v>139</v>
      </c>
      <c r="B385" s="219"/>
      <c r="C385" s="277">
        <f>C367+C384</f>
        <v>436900</v>
      </c>
      <c r="D385" s="277">
        <f>D367+D384</f>
        <v>172340</v>
      </c>
    </row>
    <row r="386" spans="1:5" ht="18.95" customHeight="1">
      <c r="A386" s="32" t="s">
        <v>140</v>
      </c>
      <c r="B386" s="23"/>
      <c r="C386" s="1"/>
      <c r="D386" s="85"/>
    </row>
    <row r="387" spans="1:5" ht="18.95" customHeight="1">
      <c r="A387" s="11" t="s">
        <v>141</v>
      </c>
      <c r="B387" s="4"/>
      <c r="C387" s="97"/>
      <c r="D387" s="114"/>
    </row>
    <row r="388" spans="1:5" ht="18.95" customHeight="1">
      <c r="A388" s="37" t="s">
        <v>49</v>
      </c>
      <c r="B388" s="8"/>
      <c r="C388" s="152"/>
      <c r="D388" s="67"/>
    </row>
    <row r="389" spans="1:5" ht="18.95" customHeight="1">
      <c r="A389" s="7" t="s">
        <v>95</v>
      </c>
      <c r="B389" s="4"/>
      <c r="C389" s="150"/>
      <c r="D389" s="114"/>
    </row>
    <row r="390" spans="1:5" ht="18.95" customHeight="1">
      <c r="A390" s="12" t="s">
        <v>142</v>
      </c>
      <c r="B390" s="4"/>
      <c r="C390" s="73">
        <v>523560</v>
      </c>
      <c r="D390" s="70">
        <v>286706</v>
      </c>
    </row>
    <row r="391" spans="1:5" ht="18.95" customHeight="1">
      <c r="A391" s="8" t="s">
        <v>58</v>
      </c>
      <c r="B391" s="8"/>
      <c r="C391" s="152">
        <v>42000</v>
      </c>
      <c r="D391" s="67">
        <v>19532</v>
      </c>
    </row>
    <row r="392" spans="1:5" ht="18.95" customHeight="1">
      <c r="A392" s="8" t="s">
        <v>188</v>
      </c>
      <c r="B392" s="8"/>
      <c r="C392" s="108">
        <v>395280</v>
      </c>
      <c r="D392" s="67">
        <v>196898</v>
      </c>
    </row>
    <row r="393" spans="1:5" ht="18.95" customHeight="1">
      <c r="A393" s="12" t="s">
        <v>250</v>
      </c>
      <c r="B393" s="4"/>
      <c r="C393" s="99">
        <v>43560</v>
      </c>
      <c r="D393" s="70">
        <v>21665</v>
      </c>
    </row>
    <row r="394" spans="1:5" ht="18.95" customHeight="1">
      <c r="A394" s="12" t="s">
        <v>190</v>
      </c>
      <c r="B394" s="4"/>
      <c r="C394" s="74">
        <v>16560</v>
      </c>
      <c r="D394" s="67">
        <v>0</v>
      </c>
    </row>
    <row r="395" spans="1:5" ht="18.95" customHeight="1" thickBot="1">
      <c r="A395" s="6" t="s">
        <v>10</v>
      </c>
      <c r="B395" s="4"/>
      <c r="C395" s="68">
        <f>SUM(C390:C394)</f>
        <v>1020960</v>
      </c>
      <c r="D395" s="68">
        <f>SUM(D390:D394)</f>
        <v>524801</v>
      </c>
    </row>
    <row r="396" spans="1:5" ht="18.95" customHeight="1" thickTop="1">
      <c r="A396" s="37" t="s">
        <v>60</v>
      </c>
      <c r="B396" s="8"/>
      <c r="C396" s="154"/>
      <c r="D396" s="77"/>
    </row>
    <row r="397" spans="1:5" ht="18.95" customHeight="1">
      <c r="A397" s="7" t="s">
        <v>62</v>
      </c>
      <c r="B397" s="4"/>
      <c r="C397" s="150"/>
      <c r="D397" s="114"/>
    </row>
    <row r="398" spans="1:5" ht="18.95" customHeight="1">
      <c r="A398" s="12" t="s">
        <v>63</v>
      </c>
      <c r="B398" s="4"/>
      <c r="C398" s="269">
        <f>40000-26000-14000</f>
        <v>0</v>
      </c>
      <c r="D398" s="97">
        <v>0</v>
      </c>
    </row>
    <row r="399" spans="1:5" ht="18.95" customHeight="1">
      <c r="A399" s="12" t="s">
        <v>114</v>
      </c>
      <c r="B399" s="4"/>
      <c r="C399" s="73">
        <v>5000</v>
      </c>
      <c r="D399" s="97">
        <v>0</v>
      </c>
    </row>
    <row r="400" spans="1:5" ht="18.95" customHeight="1">
      <c r="A400" s="8" t="s">
        <v>98</v>
      </c>
      <c r="B400" s="8"/>
      <c r="C400" s="152">
        <v>64800</v>
      </c>
      <c r="D400" s="74">
        <v>13050</v>
      </c>
      <c r="E400" s="293"/>
    </row>
    <row r="401" spans="1:5" ht="18.95" customHeight="1">
      <c r="A401" s="4" t="s">
        <v>99</v>
      </c>
      <c r="B401" s="45"/>
      <c r="C401" s="108">
        <v>15000</v>
      </c>
      <c r="D401" s="74">
        <v>0</v>
      </c>
      <c r="E401" s="293"/>
    </row>
    <row r="402" spans="1:5" ht="18.95" customHeight="1" thickBot="1">
      <c r="A402" s="6" t="s">
        <v>10</v>
      </c>
      <c r="B402" s="7"/>
      <c r="C402" s="75">
        <f>SUM(C398:C401)</f>
        <v>84800</v>
      </c>
      <c r="D402" s="75">
        <f>SUM(D398:D401)</f>
        <v>13050</v>
      </c>
      <c r="E402" s="293"/>
    </row>
    <row r="403" spans="1:5" ht="18.95" customHeight="1" thickTop="1">
      <c r="A403" s="7" t="s">
        <v>68</v>
      </c>
      <c r="B403" s="4"/>
      <c r="C403" s="130"/>
      <c r="D403" s="101"/>
    </row>
    <row r="404" spans="1:5" ht="18.95" customHeight="1">
      <c r="A404" s="4" t="s">
        <v>100</v>
      </c>
      <c r="B404" s="4"/>
      <c r="C404" s="108">
        <v>10000</v>
      </c>
      <c r="D404" s="74">
        <v>0</v>
      </c>
    </row>
    <row r="405" spans="1:5" ht="18.95" customHeight="1">
      <c r="A405" s="4" t="s">
        <v>143</v>
      </c>
      <c r="B405" s="8"/>
      <c r="C405" s="74" t="s">
        <v>23</v>
      </c>
      <c r="D405" s="93"/>
    </row>
    <row r="406" spans="1:5" ht="18.95" customHeight="1">
      <c r="A406" s="4" t="s">
        <v>217</v>
      </c>
      <c r="B406" s="8"/>
      <c r="C406" s="93">
        <v>20000</v>
      </c>
      <c r="D406" s="74">
        <v>7864</v>
      </c>
    </row>
    <row r="407" spans="1:5" ht="18.95" customHeight="1">
      <c r="A407" s="4" t="s">
        <v>216</v>
      </c>
      <c r="B407" s="8"/>
      <c r="C407" s="93">
        <v>20000</v>
      </c>
      <c r="D407" s="74">
        <v>0</v>
      </c>
    </row>
    <row r="408" spans="1:5" ht="18.95" customHeight="1">
      <c r="A408" s="12" t="s">
        <v>102</v>
      </c>
      <c r="B408" s="4"/>
      <c r="C408" s="93">
        <v>30000</v>
      </c>
      <c r="D408" s="74">
        <v>26000</v>
      </c>
    </row>
    <row r="409" spans="1:5" ht="18.95" customHeight="1" thickBot="1">
      <c r="A409" s="20" t="s">
        <v>10</v>
      </c>
      <c r="B409" s="50"/>
      <c r="C409" s="75">
        <f>SUM(C404:C408)</f>
        <v>80000</v>
      </c>
      <c r="D409" s="75">
        <f>SUM(D404:D408)</f>
        <v>33864</v>
      </c>
    </row>
    <row r="410" spans="1:5" ht="18.95" customHeight="1" thickTop="1">
      <c r="A410" s="295"/>
      <c r="B410" s="31"/>
      <c r="C410" s="118"/>
      <c r="D410" s="118"/>
    </row>
    <row r="411" spans="1:5" ht="18.95" customHeight="1">
      <c r="A411" s="295"/>
      <c r="B411" s="31"/>
      <c r="C411" s="118"/>
      <c r="D411" s="118"/>
    </row>
    <row r="412" spans="1:5" ht="18.95" customHeight="1">
      <c r="A412" s="340">
        <v>11</v>
      </c>
      <c r="B412" s="340"/>
      <c r="C412" s="340"/>
      <c r="D412" s="340"/>
    </row>
    <row r="413" spans="1:5" ht="18.95" customHeight="1">
      <c r="A413" s="353" t="s">
        <v>2</v>
      </c>
      <c r="B413" s="353" t="s">
        <v>3</v>
      </c>
      <c r="C413" s="354" t="s">
        <v>4</v>
      </c>
      <c r="D413" s="355" t="s">
        <v>46</v>
      </c>
    </row>
    <row r="414" spans="1:5" ht="18.95" customHeight="1">
      <c r="A414" s="347"/>
      <c r="B414" s="347"/>
      <c r="C414" s="350"/>
      <c r="D414" s="345"/>
    </row>
    <row r="415" spans="1:5" ht="18.95" customHeight="1">
      <c r="A415" s="7" t="s">
        <v>73</v>
      </c>
      <c r="B415" s="4"/>
      <c r="C415" s="107"/>
      <c r="D415" s="89"/>
    </row>
    <row r="416" spans="1:5" ht="18.95" customHeight="1">
      <c r="A416" s="4" t="s">
        <v>74</v>
      </c>
      <c r="B416" s="4"/>
      <c r="C416" s="99">
        <v>20000</v>
      </c>
      <c r="D416" s="73">
        <v>0</v>
      </c>
    </row>
    <row r="417" spans="1:7" ht="18.95" customHeight="1">
      <c r="A417" s="12" t="s">
        <v>251</v>
      </c>
      <c r="B417" s="4"/>
      <c r="C417" s="99">
        <v>100000</v>
      </c>
      <c r="D417" s="73">
        <v>30000</v>
      </c>
    </row>
    <row r="418" spans="1:7" ht="18.95" customHeight="1">
      <c r="A418" s="12" t="s">
        <v>252</v>
      </c>
      <c r="B418" s="4"/>
      <c r="C418" s="108">
        <v>10000</v>
      </c>
      <c r="D418" s="74">
        <v>0</v>
      </c>
    </row>
    <row r="419" spans="1:7" ht="18.95" customHeight="1">
      <c r="A419" s="4" t="s">
        <v>144</v>
      </c>
      <c r="B419" s="4"/>
      <c r="C419" s="108">
        <v>50000</v>
      </c>
      <c r="D419" s="74">
        <v>29175</v>
      </c>
    </row>
    <row r="420" spans="1:7" ht="18.95" customHeight="1" thickBot="1">
      <c r="A420" s="6" t="s">
        <v>10</v>
      </c>
      <c r="B420" s="7"/>
      <c r="C420" s="75">
        <f>SUM(C416:C419)</f>
        <v>180000</v>
      </c>
      <c r="D420" s="75">
        <f>SUM(D416:D419)</f>
        <v>59175</v>
      </c>
    </row>
    <row r="421" spans="1:7" ht="18.95" customHeight="1" thickTop="1">
      <c r="A421" s="32" t="s">
        <v>104</v>
      </c>
      <c r="B421" s="23"/>
      <c r="C421" s="141"/>
      <c r="D421" s="85"/>
      <c r="G421" s="35"/>
    </row>
    <row r="422" spans="1:7" s="35" customFormat="1" ht="18.95" customHeight="1">
      <c r="A422" s="7" t="s">
        <v>81</v>
      </c>
      <c r="B422" s="4"/>
      <c r="C422" s="155"/>
      <c r="D422" s="119"/>
      <c r="E422" s="46"/>
    </row>
    <row r="423" spans="1:7" s="35" customFormat="1" ht="18.95" customHeight="1">
      <c r="A423" s="4" t="s">
        <v>198</v>
      </c>
      <c r="B423" s="4"/>
      <c r="C423" s="208"/>
      <c r="D423" s="209"/>
      <c r="E423" s="46"/>
    </row>
    <row r="424" spans="1:7" s="35" customFormat="1" ht="18.95" customHeight="1">
      <c r="A424" s="4" t="s">
        <v>199</v>
      </c>
      <c r="B424" s="4"/>
      <c r="C424" s="157">
        <v>8700</v>
      </c>
      <c r="D424" s="209">
        <v>0</v>
      </c>
      <c r="E424" s="46"/>
    </row>
    <row r="425" spans="1:7" s="35" customFormat="1" ht="18.95" customHeight="1">
      <c r="A425" s="4" t="s">
        <v>253</v>
      </c>
      <c r="B425" s="4"/>
      <c r="C425" s="157">
        <v>6000</v>
      </c>
      <c r="D425" s="209">
        <v>0</v>
      </c>
      <c r="E425" s="46"/>
      <c r="G425" s="36"/>
    </row>
    <row r="426" spans="1:7" s="36" customFormat="1" ht="18.95" customHeight="1">
      <c r="A426" s="12" t="s">
        <v>254</v>
      </c>
      <c r="B426" s="4"/>
      <c r="C426" s="107" t="s">
        <v>23</v>
      </c>
      <c r="D426" s="69"/>
      <c r="E426" s="51"/>
      <c r="G426" s="1"/>
    </row>
    <row r="427" spans="1:7" ht="18.95" customHeight="1">
      <c r="A427" s="12" t="s">
        <v>256</v>
      </c>
      <c r="B427" s="4"/>
      <c r="C427" s="107">
        <v>140000</v>
      </c>
      <c r="D427" s="89">
        <v>34500</v>
      </c>
    </row>
    <row r="428" spans="1:7" ht="18.95" customHeight="1">
      <c r="A428" s="12" t="s">
        <v>255</v>
      </c>
      <c r="B428" s="4"/>
      <c r="C428" s="107"/>
      <c r="D428" s="89">
        <v>0</v>
      </c>
    </row>
    <row r="429" spans="1:7" ht="18.95" customHeight="1">
      <c r="A429" s="4" t="s">
        <v>257</v>
      </c>
      <c r="B429" s="4"/>
      <c r="C429" s="99">
        <v>5000</v>
      </c>
      <c r="D429" s="73">
        <v>0</v>
      </c>
    </row>
    <row r="430" spans="1:7" ht="18.95" customHeight="1" thickBot="1">
      <c r="A430" s="6" t="s">
        <v>10</v>
      </c>
      <c r="B430" s="4"/>
      <c r="C430" s="75">
        <f>SUM(C424:C429)</f>
        <v>159700</v>
      </c>
      <c r="D430" s="75">
        <f>SUM(D424:D429)</f>
        <v>34500</v>
      </c>
    </row>
    <row r="431" spans="1:7" ht="18.95" customHeight="1" thickTop="1" thickBot="1">
      <c r="A431" s="24" t="s">
        <v>145</v>
      </c>
      <c r="B431" s="46"/>
      <c r="C431" s="120">
        <f>+C395+C402+C409+C420+C430</f>
        <v>1525460</v>
      </c>
      <c r="D431" s="120">
        <f>+D395+D402+D409+D420+D430</f>
        <v>665390</v>
      </c>
    </row>
    <row r="432" spans="1:7" ht="18.95" customHeight="1" thickTop="1">
      <c r="A432" s="7" t="s">
        <v>146</v>
      </c>
      <c r="C432" s="107"/>
      <c r="D432" s="69"/>
    </row>
    <row r="433" spans="1:10" s="10" customFormat="1" ht="18.95" customHeight="1">
      <c r="A433" s="7" t="s">
        <v>104</v>
      </c>
      <c r="B433" s="4"/>
      <c r="C433" s="99"/>
      <c r="D433" s="70"/>
      <c r="F433" s="1"/>
      <c r="G433" s="1"/>
      <c r="H433" s="1"/>
      <c r="I433" s="1"/>
      <c r="J433" s="1"/>
    </row>
    <row r="434" spans="1:10" s="10" customFormat="1" ht="18.95" customHeight="1">
      <c r="A434" s="7" t="s">
        <v>82</v>
      </c>
      <c r="B434" s="4"/>
      <c r="C434" s="99"/>
      <c r="D434" s="70"/>
      <c r="F434" s="1"/>
      <c r="G434" s="1"/>
      <c r="H434" s="1"/>
      <c r="I434" s="1"/>
      <c r="J434" s="1"/>
    </row>
    <row r="435" spans="1:10" s="10" customFormat="1" ht="18.95" customHeight="1">
      <c r="A435" s="7" t="s">
        <v>258</v>
      </c>
      <c r="B435" s="4"/>
      <c r="C435" s="108"/>
      <c r="D435" s="67"/>
      <c r="F435" s="1"/>
      <c r="G435" s="1"/>
      <c r="H435" s="1"/>
      <c r="I435" s="1"/>
      <c r="J435" s="1"/>
    </row>
    <row r="436" spans="1:10" s="10" customFormat="1" ht="18.95" customHeight="1">
      <c r="A436" s="4" t="s">
        <v>259</v>
      </c>
      <c r="B436" s="4"/>
      <c r="C436" s="108">
        <v>319000</v>
      </c>
      <c r="D436" s="67">
        <v>0</v>
      </c>
      <c r="F436" s="1"/>
      <c r="G436" s="1"/>
      <c r="H436" s="1"/>
      <c r="I436" s="1"/>
      <c r="J436" s="1"/>
    </row>
    <row r="437" spans="1:10" s="10" customFormat="1" ht="18.95" customHeight="1">
      <c r="A437" s="4" t="s">
        <v>261</v>
      </c>
      <c r="B437" s="4"/>
      <c r="C437" s="108">
        <v>758000</v>
      </c>
      <c r="D437" s="67">
        <v>0</v>
      </c>
      <c r="F437" s="1"/>
      <c r="G437" s="1"/>
      <c r="H437" s="1"/>
      <c r="I437" s="1"/>
      <c r="J437" s="1"/>
    </row>
    <row r="438" spans="1:10" s="10" customFormat="1" ht="18.95" customHeight="1">
      <c r="A438" s="4" t="s">
        <v>260</v>
      </c>
      <c r="B438" s="4"/>
      <c r="C438" s="108">
        <v>940000</v>
      </c>
      <c r="D438" s="67">
        <v>0</v>
      </c>
      <c r="F438" s="1"/>
      <c r="G438" s="1"/>
      <c r="H438" s="1"/>
      <c r="I438" s="1"/>
      <c r="J438" s="1"/>
    </row>
    <row r="439" spans="1:10" s="10" customFormat="1" ht="18.95" customHeight="1" thickBot="1">
      <c r="A439" s="6" t="s">
        <v>10</v>
      </c>
      <c r="B439" s="8"/>
      <c r="C439" s="110">
        <f>SUM(C435:C438)</f>
        <v>2017000</v>
      </c>
      <c r="D439" s="110">
        <f>SUM(D435:D438)</f>
        <v>0</v>
      </c>
      <c r="F439" s="1"/>
      <c r="G439" s="1"/>
      <c r="H439" s="1"/>
      <c r="I439" s="1"/>
      <c r="J439" s="1"/>
    </row>
    <row r="440" spans="1:10" s="10" customFormat="1" ht="18.95" customHeight="1" thickTop="1" thickBot="1">
      <c r="A440" s="24" t="s">
        <v>147</v>
      </c>
      <c r="B440" s="34"/>
      <c r="C440" s="111">
        <f>C439</f>
        <v>2017000</v>
      </c>
      <c r="D440" s="111">
        <f>D439</f>
        <v>0</v>
      </c>
      <c r="F440" s="1"/>
      <c r="G440" s="1"/>
      <c r="H440" s="1"/>
      <c r="I440" s="1"/>
      <c r="J440" s="1"/>
    </row>
    <row r="441" spans="1:10" s="10" customFormat="1" ht="18.95" customHeight="1" thickTop="1" thickBot="1">
      <c r="A441" s="215" t="s">
        <v>148</v>
      </c>
      <c r="B441" s="216"/>
      <c r="C441" s="222">
        <f>C431+C440</f>
        <v>3542460</v>
      </c>
      <c r="D441" s="222">
        <f>D431+D440</f>
        <v>665390</v>
      </c>
      <c r="F441" s="1"/>
      <c r="G441" s="1"/>
      <c r="H441" s="1"/>
      <c r="I441" s="1"/>
      <c r="J441" s="1"/>
    </row>
    <row r="442" spans="1:10" s="10" customFormat="1" ht="18.95" customHeight="1" thickTop="1">
      <c r="A442" s="61"/>
      <c r="B442" s="51"/>
      <c r="C442" s="122"/>
      <c r="D442" s="122"/>
      <c r="F442" s="1"/>
      <c r="G442" s="1"/>
      <c r="H442" s="1"/>
      <c r="I442" s="1"/>
      <c r="J442" s="1"/>
    </row>
    <row r="443" spans="1:10" s="10" customFormat="1" ht="18.95" customHeight="1">
      <c r="A443" s="61"/>
      <c r="B443" s="51"/>
      <c r="C443" s="122"/>
      <c r="D443" s="122"/>
      <c r="F443" s="1"/>
      <c r="G443" s="1"/>
      <c r="H443" s="1"/>
      <c r="I443" s="1"/>
      <c r="J443" s="1"/>
    </row>
    <row r="444" spans="1:10" s="10" customFormat="1" ht="18.95" customHeight="1">
      <c r="A444" s="61"/>
      <c r="B444" s="51"/>
      <c r="C444" s="122"/>
      <c r="D444" s="122"/>
      <c r="F444" s="1"/>
      <c r="G444" s="1"/>
      <c r="H444" s="1"/>
      <c r="I444" s="1"/>
      <c r="J444" s="1"/>
    </row>
    <row r="445" spans="1:10" s="10" customFormat="1" ht="18.95" customHeight="1">
      <c r="A445" s="61"/>
      <c r="B445" s="51"/>
      <c r="C445" s="122"/>
      <c r="D445" s="122"/>
      <c r="F445" s="1"/>
      <c r="G445" s="1"/>
      <c r="H445" s="1"/>
      <c r="I445" s="1"/>
      <c r="J445" s="1"/>
    </row>
    <row r="446" spans="1:10" s="10" customFormat="1" ht="18.95" customHeight="1">
      <c r="A446" s="61"/>
      <c r="B446" s="51"/>
      <c r="C446" s="122"/>
      <c r="D446" s="122"/>
      <c r="F446" s="1"/>
      <c r="G446" s="1"/>
      <c r="H446" s="1"/>
      <c r="I446" s="1"/>
      <c r="J446" s="1"/>
    </row>
    <row r="447" spans="1:10" s="10" customFormat="1" ht="18.95" customHeight="1">
      <c r="A447" s="61"/>
      <c r="B447" s="51"/>
      <c r="C447" s="122"/>
      <c r="D447" s="122"/>
      <c r="F447" s="1"/>
      <c r="G447" s="1"/>
      <c r="H447" s="1"/>
      <c r="I447" s="1"/>
      <c r="J447" s="1"/>
    </row>
    <row r="448" spans="1:10" s="10" customFormat="1" ht="18.95" customHeight="1">
      <c r="A448" s="61"/>
      <c r="B448" s="51"/>
      <c r="C448" s="122"/>
      <c r="D448" s="122"/>
      <c r="F448" s="1"/>
      <c r="G448" s="1"/>
      <c r="H448" s="1"/>
      <c r="I448" s="1"/>
      <c r="J448" s="1"/>
    </row>
    <row r="449" spans="1:10" s="10" customFormat="1" ht="18.95" customHeight="1">
      <c r="A449" s="61"/>
      <c r="B449" s="51"/>
      <c r="C449" s="122"/>
      <c r="D449" s="122"/>
      <c r="F449" s="1"/>
      <c r="G449" s="1"/>
      <c r="H449" s="1"/>
      <c r="I449" s="1"/>
      <c r="J449" s="1"/>
    </row>
    <row r="450" spans="1:10" s="10" customFormat="1" ht="18.95" customHeight="1">
      <c r="A450" s="61"/>
      <c r="B450" s="51"/>
      <c r="C450" s="122"/>
      <c r="D450" s="122"/>
      <c r="F450" s="1"/>
      <c r="G450" s="1"/>
      <c r="H450" s="1"/>
      <c r="I450" s="1"/>
      <c r="J450" s="1"/>
    </row>
    <row r="451" spans="1:10" s="10" customFormat="1" ht="18.95" customHeight="1">
      <c r="A451" s="61"/>
      <c r="B451" s="51"/>
      <c r="C451" s="122"/>
      <c r="D451" s="122"/>
      <c r="F451" s="1"/>
      <c r="G451" s="1"/>
      <c r="H451" s="1"/>
      <c r="I451" s="1"/>
      <c r="J451" s="1"/>
    </row>
    <row r="452" spans="1:10" s="10" customFormat="1" ht="18.95" customHeight="1">
      <c r="A452" s="61"/>
      <c r="B452" s="51"/>
      <c r="C452" s="122"/>
      <c r="D452" s="122"/>
      <c r="F452" s="1"/>
      <c r="G452" s="1"/>
      <c r="H452" s="1"/>
      <c r="I452" s="1"/>
      <c r="J452" s="1"/>
    </row>
    <row r="453" spans="1:10" s="10" customFormat="1" ht="18.95" customHeight="1">
      <c r="A453" s="343">
        <v>12</v>
      </c>
      <c r="B453" s="340"/>
      <c r="C453" s="340"/>
      <c r="D453" s="343"/>
      <c r="F453" s="1"/>
      <c r="G453" s="1"/>
      <c r="H453" s="1"/>
      <c r="I453" s="1"/>
      <c r="J453" s="1"/>
    </row>
    <row r="454" spans="1:10" s="10" customFormat="1" ht="18.95" customHeight="1">
      <c r="A454" s="346" t="s">
        <v>2</v>
      </c>
      <c r="B454" s="356" t="s">
        <v>3</v>
      </c>
      <c r="C454" s="349" t="s">
        <v>4</v>
      </c>
      <c r="D454" s="344" t="s">
        <v>46</v>
      </c>
      <c r="F454" s="1"/>
      <c r="G454" s="1"/>
      <c r="H454" s="1"/>
      <c r="I454" s="1"/>
      <c r="J454" s="1"/>
    </row>
    <row r="455" spans="1:10" s="10" customFormat="1" ht="18.95" customHeight="1" thickBot="1">
      <c r="A455" s="347"/>
      <c r="B455" s="357"/>
      <c r="C455" s="358"/>
      <c r="D455" s="359"/>
      <c r="F455" s="1"/>
      <c r="G455" s="1"/>
      <c r="H455" s="1"/>
      <c r="I455" s="1"/>
      <c r="J455" s="1"/>
    </row>
    <row r="456" spans="1:10" s="10" customFormat="1" ht="18.95" customHeight="1">
      <c r="A456" s="11" t="s">
        <v>149</v>
      </c>
      <c r="B456" s="54"/>
      <c r="C456" s="237"/>
      <c r="D456" s="116"/>
      <c r="F456" s="1"/>
      <c r="G456" s="1"/>
      <c r="H456" s="1"/>
      <c r="I456" s="1"/>
      <c r="J456" s="1"/>
    </row>
    <row r="457" spans="1:10" s="10" customFormat="1" ht="18.95" customHeight="1">
      <c r="A457" s="7" t="s">
        <v>150</v>
      </c>
      <c r="B457" s="229"/>
      <c r="C457" s="238"/>
      <c r="D457" s="69"/>
      <c r="F457" s="1"/>
      <c r="G457" s="1"/>
      <c r="H457" s="1"/>
      <c r="I457" s="1"/>
      <c r="J457" s="1"/>
    </row>
    <row r="458" spans="1:10" s="10" customFormat="1" ht="18.95" customHeight="1">
      <c r="A458" s="7" t="s">
        <v>60</v>
      </c>
      <c r="B458" s="54"/>
      <c r="C458" s="143"/>
      <c r="D458" s="70"/>
      <c r="F458" s="1"/>
      <c r="G458" s="1"/>
      <c r="H458" s="1"/>
      <c r="I458" s="1"/>
      <c r="J458" s="1"/>
    </row>
    <row r="459" spans="1:10" s="10" customFormat="1" ht="18.95" customHeight="1">
      <c r="A459" s="7" t="s">
        <v>68</v>
      </c>
      <c r="B459" s="54"/>
      <c r="C459" s="143"/>
      <c r="D459" s="70"/>
      <c r="F459" s="1"/>
      <c r="G459" s="1"/>
      <c r="H459" s="1"/>
      <c r="I459" s="1"/>
      <c r="J459" s="1"/>
    </row>
    <row r="460" spans="1:10" s="10" customFormat="1" ht="18.95" customHeight="1">
      <c r="A460" s="4" t="s">
        <v>151</v>
      </c>
      <c r="B460" s="54"/>
      <c r="C460" s="143"/>
      <c r="D460" s="70"/>
      <c r="F460" s="1"/>
      <c r="G460" s="1"/>
      <c r="H460" s="1"/>
      <c r="I460" s="1"/>
      <c r="J460" s="1"/>
    </row>
    <row r="461" spans="1:10" s="10" customFormat="1" ht="18.95" customHeight="1">
      <c r="A461" s="12" t="s">
        <v>263</v>
      </c>
      <c r="B461" s="54"/>
      <c r="C461" s="143">
        <v>20000</v>
      </c>
      <c r="D461" s="70">
        <v>0</v>
      </c>
      <c r="F461" s="1"/>
      <c r="G461" s="1"/>
      <c r="H461" s="1"/>
      <c r="I461" s="1"/>
      <c r="J461" s="1"/>
    </row>
    <row r="462" spans="1:10" s="10" customFormat="1" ht="18.95" customHeight="1">
      <c r="A462" s="4" t="s">
        <v>264</v>
      </c>
      <c r="B462" s="54"/>
      <c r="C462" s="143">
        <v>10000</v>
      </c>
      <c r="D462" s="70">
        <v>0</v>
      </c>
      <c r="F462" s="1"/>
      <c r="G462" s="1"/>
      <c r="H462" s="1"/>
      <c r="I462" s="1"/>
      <c r="J462" s="1"/>
    </row>
    <row r="463" spans="1:10" s="10" customFormat="1" ht="18.95" customHeight="1">
      <c r="A463" s="8" t="s">
        <v>262</v>
      </c>
      <c r="B463" s="54"/>
      <c r="C463" s="143">
        <v>30000</v>
      </c>
      <c r="D463" s="70">
        <v>0</v>
      </c>
      <c r="F463" s="1"/>
      <c r="G463" s="1"/>
      <c r="H463" s="1"/>
      <c r="I463" s="1"/>
      <c r="J463" s="1"/>
    </row>
    <row r="464" spans="1:10" s="10" customFormat="1" ht="18.95" customHeight="1">
      <c r="A464" s="8" t="s">
        <v>266</v>
      </c>
      <c r="B464" s="54"/>
      <c r="C464" s="143">
        <v>10000</v>
      </c>
      <c r="D464" s="70">
        <v>0</v>
      </c>
      <c r="F464" s="1"/>
      <c r="G464" s="1"/>
      <c r="H464" s="1"/>
      <c r="I464" s="1"/>
      <c r="J464" s="1"/>
    </row>
    <row r="465" spans="1:7" ht="18.95" customHeight="1">
      <c r="A465" s="8" t="s">
        <v>265</v>
      </c>
      <c r="B465" s="230"/>
      <c r="C465" s="143">
        <v>10000</v>
      </c>
      <c r="D465" s="70">
        <v>0</v>
      </c>
    </row>
    <row r="466" spans="1:7" ht="18.95" customHeight="1">
      <c r="A466" s="8" t="s">
        <v>270</v>
      </c>
      <c r="B466" s="54"/>
      <c r="C466" s="274">
        <v>26000</v>
      </c>
      <c r="D466" s="69">
        <v>0</v>
      </c>
    </row>
    <row r="467" spans="1:7" ht="18.95" customHeight="1" thickBot="1">
      <c r="A467" s="6" t="s">
        <v>10</v>
      </c>
      <c r="B467" s="229"/>
      <c r="C467" s="239">
        <f>SUM(C461:C466)</f>
        <v>106000</v>
      </c>
      <c r="D467" s="211">
        <f>SUM(D461:D466)</f>
        <v>0</v>
      </c>
    </row>
    <row r="468" spans="1:7" ht="18.95" customHeight="1" thickTop="1" thickBot="1">
      <c r="A468" s="48" t="s">
        <v>152</v>
      </c>
      <c r="B468" s="231"/>
      <c r="C468" s="240">
        <f>C467</f>
        <v>106000</v>
      </c>
      <c r="D468" s="91">
        <f>D467</f>
        <v>0</v>
      </c>
    </row>
    <row r="469" spans="1:7" ht="18.95" customHeight="1" thickTop="1" thickBot="1">
      <c r="A469" s="49" t="s">
        <v>153</v>
      </c>
      <c r="B469" s="232"/>
      <c r="C469" s="241">
        <f>SUM(C468)</f>
        <v>106000</v>
      </c>
      <c r="D469" s="121">
        <f>SUM(D468)</f>
        <v>0</v>
      </c>
    </row>
    <row r="470" spans="1:7" ht="18.95" customHeight="1" thickTop="1">
      <c r="A470" s="22" t="s">
        <v>154</v>
      </c>
      <c r="B470" s="229"/>
      <c r="C470" s="238"/>
      <c r="D470" s="69"/>
    </row>
    <row r="471" spans="1:7" ht="18.95" customHeight="1">
      <c r="A471" s="7" t="s">
        <v>155</v>
      </c>
      <c r="B471" s="54"/>
      <c r="C471" s="143"/>
      <c r="D471" s="70"/>
    </row>
    <row r="472" spans="1:7" ht="18.95" customHeight="1">
      <c r="A472" s="7" t="s">
        <v>60</v>
      </c>
      <c r="B472" s="54"/>
      <c r="C472" s="143"/>
      <c r="D472" s="70"/>
    </row>
    <row r="473" spans="1:7" ht="18.95" customHeight="1">
      <c r="A473" s="7" t="s">
        <v>68</v>
      </c>
      <c r="B473" s="54"/>
      <c r="C473" s="143"/>
      <c r="D473" s="70"/>
    </row>
    <row r="474" spans="1:7" ht="18.95" customHeight="1">
      <c r="A474" s="4" t="s">
        <v>118</v>
      </c>
      <c r="B474" s="54"/>
      <c r="C474" s="143"/>
      <c r="D474" s="70"/>
    </row>
    <row r="475" spans="1:7" ht="18.95" customHeight="1">
      <c r="A475" s="4" t="s">
        <v>269</v>
      </c>
      <c r="B475" s="54"/>
      <c r="C475" s="143">
        <v>150000</v>
      </c>
      <c r="D475" s="70">
        <v>0</v>
      </c>
    </row>
    <row r="476" spans="1:7" ht="18.95" customHeight="1">
      <c r="A476" s="4" t="s">
        <v>268</v>
      </c>
      <c r="B476" s="54"/>
      <c r="C476" s="143">
        <v>200000</v>
      </c>
      <c r="D476" s="70">
        <v>0</v>
      </c>
    </row>
    <row r="477" spans="1:7" ht="18.95" customHeight="1">
      <c r="A477" s="4" t="s">
        <v>267</v>
      </c>
      <c r="B477" s="229"/>
      <c r="C477" s="242">
        <v>30000</v>
      </c>
      <c r="D477" s="77">
        <v>0</v>
      </c>
    </row>
    <row r="478" spans="1:7" ht="18.95" customHeight="1" thickBot="1">
      <c r="A478" s="6" t="s">
        <v>10</v>
      </c>
      <c r="B478" s="233"/>
      <c r="C478" s="243">
        <f>SUM(C475:C477)</f>
        <v>380000</v>
      </c>
      <c r="D478" s="84">
        <f>SUM(D475:D477)</f>
        <v>0</v>
      </c>
      <c r="G478" s="35"/>
    </row>
    <row r="479" spans="1:7" s="35" customFormat="1" ht="18.95" customHeight="1" thickTop="1" thickBot="1">
      <c r="A479" s="33" t="s">
        <v>156</v>
      </c>
      <c r="B479" s="234"/>
      <c r="C479" s="240">
        <f>C478</f>
        <v>380000</v>
      </c>
      <c r="D479" s="91">
        <f>D478</f>
        <v>0</v>
      </c>
      <c r="E479" s="46"/>
      <c r="G479" s="36"/>
    </row>
    <row r="480" spans="1:7" s="36" customFormat="1" ht="18.95" customHeight="1" thickTop="1">
      <c r="A480" s="11" t="s">
        <v>157</v>
      </c>
      <c r="B480" s="54"/>
      <c r="C480" s="238"/>
      <c r="D480" s="69"/>
      <c r="E480" s="51"/>
      <c r="G480" s="1"/>
    </row>
    <row r="481" spans="1:7" ht="18.95" customHeight="1">
      <c r="A481" s="7" t="s">
        <v>60</v>
      </c>
      <c r="B481" s="54"/>
      <c r="C481" s="143"/>
      <c r="D481" s="70"/>
    </row>
    <row r="482" spans="1:7" ht="18.95" customHeight="1">
      <c r="A482" s="7" t="s">
        <v>68</v>
      </c>
      <c r="B482" s="54"/>
      <c r="C482" s="244"/>
      <c r="D482" s="67"/>
    </row>
    <row r="483" spans="1:7" ht="18.95" customHeight="1">
      <c r="A483" s="12" t="s">
        <v>118</v>
      </c>
      <c r="B483" s="54"/>
      <c r="C483" s="245"/>
      <c r="D483" s="114"/>
    </row>
    <row r="484" spans="1:7" ht="18.95" customHeight="1">
      <c r="A484" s="4" t="s">
        <v>272</v>
      </c>
      <c r="B484" s="54"/>
      <c r="C484" s="246">
        <v>100000</v>
      </c>
      <c r="D484" s="119">
        <v>19620</v>
      </c>
      <c r="F484" s="10"/>
    </row>
    <row r="485" spans="1:7" ht="18.95" customHeight="1">
      <c r="A485" s="4" t="s">
        <v>271</v>
      </c>
      <c r="B485" s="54"/>
      <c r="C485" s="273">
        <f>200000-176600-19400</f>
        <v>4000</v>
      </c>
      <c r="D485" s="272">
        <v>4000</v>
      </c>
      <c r="F485" s="10"/>
    </row>
    <row r="486" spans="1:7" ht="18.95" customHeight="1">
      <c r="A486" s="4" t="s">
        <v>273</v>
      </c>
      <c r="B486" s="54"/>
      <c r="C486" s="274">
        <f>100000-100000</f>
        <v>0</v>
      </c>
      <c r="D486" s="69">
        <v>0</v>
      </c>
    </row>
    <row r="487" spans="1:7" ht="18.95" customHeight="1">
      <c r="A487" s="4" t="s">
        <v>276</v>
      </c>
      <c r="B487" s="54"/>
      <c r="C487" s="246">
        <v>200000</v>
      </c>
      <c r="D487" s="70">
        <v>0</v>
      </c>
    </row>
    <row r="488" spans="1:7" ht="18.95" customHeight="1">
      <c r="A488" s="4" t="s">
        <v>274</v>
      </c>
      <c r="B488" s="54"/>
      <c r="C488" s="246">
        <v>15000</v>
      </c>
      <c r="D488" s="70">
        <v>0</v>
      </c>
    </row>
    <row r="489" spans="1:7" ht="18.95" customHeight="1">
      <c r="A489" s="8" t="s">
        <v>277</v>
      </c>
      <c r="B489" s="54"/>
      <c r="C489" s="246">
        <v>50000</v>
      </c>
      <c r="D489" s="70">
        <v>40000</v>
      </c>
      <c r="G489" s="35"/>
    </row>
    <row r="490" spans="1:7" s="35" customFormat="1" ht="18.95" customHeight="1">
      <c r="A490" s="8" t="s">
        <v>275</v>
      </c>
      <c r="B490" s="235"/>
      <c r="C490" s="275">
        <f>20000+50000</f>
        <v>70000</v>
      </c>
      <c r="D490" s="77">
        <v>33250</v>
      </c>
      <c r="E490" s="46"/>
      <c r="G490" s="1"/>
    </row>
    <row r="491" spans="1:7" ht="18.95" customHeight="1" thickBot="1">
      <c r="A491" s="9" t="s">
        <v>10</v>
      </c>
      <c r="B491" s="236"/>
      <c r="C491" s="243">
        <f>SUM(C484:C490)</f>
        <v>439000</v>
      </c>
      <c r="D491" s="84">
        <f>SUM(D484:D490)</f>
        <v>96870</v>
      </c>
    </row>
    <row r="492" spans="1:7" ht="18.95" customHeight="1" thickTop="1">
      <c r="A492" s="295"/>
      <c r="B492" s="31"/>
      <c r="C492" s="153"/>
      <c r="D492" s="153"/>
    </row>
    <row r="493" spans="1:7" ht="18.95" customHeight="1">
      <c r="A493" s="295"/>
      <c r="B493" s="31"/>
      <c r="C493" s="153"/>
      <c r="D493" s="153"/>
    </row>
    <row r="494" spans="1:7" ht="18.95" customHeight="1">
      <c r="A494" s="340">
        <v>13</v>
      </c>
      <c r="B494" s="340"/>
      <c r="C494" s="340"/>
      <c r="D494" s="340"/>
      <c r="F494" s="57"/>
    </row>
    <row r="495" spans="1:7" ht="18.95" customHeight="1">
      <c r="A495" s="360" t="s">
        <v>2</v>
      </c>
      <c r="B495" s="346" t="s">
        <v>3</v>
      </c>
      <c r="C495" s="349" t="s">
        <v>4</v>
      </c>
      <c r="D495" s="344" t="s">
        <v>46</v>
      </c>
    </row>
    <row r="496" spans="1:7" ht="18.95" customHeight="1">
      <c r="A496" s="361"/>
      <c r="B496" s="347"/>
      <c r="C496" s="350"/>
      <c r="D496" s="345"/>
    </row>
    <row r="497" spans="1:9" ht="18.95" customHeight="1">
      <c r="A497" s="250" t="s">
        <v>120</v>
      </c>
      <c r="B497" s="23"/>
      <c r="C497" s="107"/>
      <c r="D497" s="69"/>
    </row>
    <row r="498" spans="1:9" ht="18.95" customHeight="1">
      <c r="A498" s="251" t="s">
        <v>84</v>
      </c>
      <c r="B498" s="4"/>
      <c r="C498" s="99"/>
      <c r="D498" s="70"/>
      <c r="G498" s="10"/>
    </row>
    <row r="499" spans="1:9" ht="18.95" customHeight="1">
      <c r="A499" s="47" t="s">
        <v>158</v>
      </c>
      <c r="B499" s="4"/>
      <c r="C499" s="99"/>
      <c r="D499" s="70"/>
      <c r="F499" s="10"/>
      <c r="G499" s="10"/>
      <c r="H499" s="10"/>
      <c r="I499" s="10"/>
    </row>
    <row r="500" spans="1:9" ht="18.95" customHeight="1">
      <c r="A500" s="47" t="s">
        <v>279</v>
      </c>
      <c r="B500" s="4"/>
      <c r="C500" s="99">
        <v>10000</v>
      </c>
      <c r="D500" s="73">
        <v>0</v>
      </c>
      <c r="F500" s="10"/>
      <c r="G500" s="10"/>
      <c r="H500" s="10"/>
      <c r="I500" s="10"/>
    </row>
    <row r="501" spans="1:9" ht="18.95" customHeight="1">
      <c r="A501" s="47" t="s">
        <v>280</v>
      </c>
      <c r="B501" s="4"/>
      <c r="C501" s="108">
        <v>13000</v>
      </c>
      <c r="D501" s="74">
        <v>0</v>
      </c>
      <c r="F501" s="10"/>
      <c r="G501" s="10"/>
      <c r="H501" s="10"/>
      <c r="I501" s="10"/>
    </row>
    <row r="502" spans="1:9" ht="18.95" customHeight="1" thickBot="1">
      <c r="A502" s="252" t="s">
        <v>10</v>
      </c>
      <c r="B502" s="4"/>
      <c r="C502" s="75">
        <f>SUM(C500:C501)</f>
        <v>23000</v>
      </c>
      <c r="D502" s="75">
        <f>SUM(D500:D501)</f>
        <v>0</v>
      </c>
      <c r="F502" s="10"/>
      <c r="G502" s="10"/>
      <c r="H502" s="10"/>
      <c r="I502" s="10"/>
    </row>
    <row r="503" spans="1:9" ht="18.95" customHeight="1" thickTop="1" thickBot="1">
      <c r="A503" s="253" t="s">
        <v>159</v>
      </c>
      <c r="B503" s="41"/>
      <c r="C503" s="91">
        <f>C491+C502</f>
        <v>462000</v>
      </c>
      <c r="D503" s="91">
        <f>D491+D502</f>
        <v>96870</v>
      </c>
      <c r="F503" s="10"/>
      <c r="G503" s="10"/>
      <c r="H503" s="10"/>
      <c r="I503" s="10"/>
    </row>
    <row r="504" spans="1:9" ht="18.95" customHeight="1" thickTop="1">
      <c r="A504" s="254" t="s">
        <v>278</v>
      </c>
      <c r="B504" s="261"/>
      <c r="C504" s="112"/>
      <c r="D504" s="112"/>
      <c r="F504" s="10"/>
      <c r="G504" s="10"/>
      <c r="H504" s="10"/>
      <c r="I504" s="10"/>
    </row>
    <row r="505" spans="1:9" ht="18.95" customHeight="1">
      <c r="A505" s="255" t="s">
        <v>60</v>
      </c>
      <c r="B505" s="261"/>
      <c r="C505" s="112"/>
      <c r="D505" s="112"/>
      <c r="F505" s="10"/>
      <c r="G505" s="10"/>
      <c r="H505" s="10"/>
      <c r="I505" s="10"/>
    </row>
    <row r="506" spans="1:9" ht="18.95" customHeight="1">
      <c r="A506" s="255" t="s">
        <v>68</v>
      </c>
      <c r="B506" s="38"/>
      <c r="C506" s="247"/>
      <c r="D506" s="247"/>
      <c r="F506" s="10"/>
      <c r="G506" s="10"/>
      <c r="H506" s="10"/>
      <c r="I506" s="10"/>
    </row>
    <row r="507" spans="1:9" ht="18.95" customHeight="1">
      <c r="A507" s="256" t="s">
        <v>118</v>
      </c>
      <c r="B507" s="38"/>
      <c r="C507" s="247"/>
      <c r="D507" s="247"/>
      <c r="F507" s="10"/>
      <c r="G507" s="10"/>
      <c r="H507" s="10"/>
      <c r="I507" s="10"/>
    </row>
    <row r="508" spans="1:9" ht="18.95" customHeight="1">
      <c r="A508" s="257" t="s">
        <v>281</v>
      </c>
      <c r="B508" s="38"/>
      <c r="C508" s="226">
        <v>40000</v>
      </c>
      <c r="D508" s="247">
        <v>0</v>
      </c>
      <c r="F508" s="10"/>
      <c r="G508" s="10"/>
      <c r="H508" s="10"/>
      <c r="I508" s="10"/>
    </row>
    <row r="509" spans="1:9" ht="18.95" customHeight="1">
      <c r="A509" s="257" t="s">
        <v>296</v>
      </c>
      <c r="B509" s="38"/>
      <c r="C509" s="213">
        <v>80000</v>
      </c>
      <c r="D509" s="113">
        <v>0</v>
      </c>
      <c r="F509" s="10"/>
      <c r="G509" s="10"/>
      <c r="H509" s="10"/>
      <c r="I509" s="10"/>
    </row>
    <row r="510" spans="1:9" ht="18.95" customHeight="1" thickBot="1">
      <c r="A510" s="253" t="s">
        <v>288</v>
      </c>
      <c r="B510" s="41"/>
      <c r="C510" s="214">
        <f>C508+C509</f>
        <v>120000</v>
      </c>
      <c r="D510" s="278">
        <f>D508+D509</f>
        <v>0</v>
      </c>
      <c r="F510" s="10"/>
      <c r="G510" s="10"/>
      <c r="H510" s="10"/>
      <c r="I510" s="10"/>
    </row>
    <row r="511" spans="1:9" ht="18.95" customHeight="1" thickTop="1" thickBot="1">
      <c r="A511" s="248" t="s">
        <v>160</v>
      </c>
      <c r="B511" s="219"/>
      <c r="C511" s="223">
        <f>C479+C503+C510</f>
        <v>962000</v>
      </c>
      <c r="D511" s="223">
        <f>D479+D503+D510</f>
        <v>96870</v>
      </c>
      <c r="F511" s="10"/>
      <c r="G511" s="10"/>
      <c r="H511" s="10"/>
      <c r="I511" s="10"/>
    </row>
    <row r="512" spans="1:9" ht="18.95" customHeight="1" thickTop="1">
      <c r="A512" s="250" t="s">
        <v>161</v>
      </c>
      <c r="B512" s="23"/>
      <c r="C512" s="107"/>
      <c r="D512" s="69"/>
      <c r="F512" s="10"/>
      <c r="G512" s="10"/>
      <c r="H512" s="10"/>
      <c r="I512" s="10"/>
    </row>
    <row r="513" spans="1:9" ht="18.95" customHeight="1">
      <c r="A513" s="251" t="s">
        <v>282</v>
      </c>
      <c r="B513" s="4"/>
      <c r="C513" s="99"/>
      <c r="D513" s="70"/>
      <c r="F513" s="10"/>
      <c r="G513" s="10"/>
      <c r="H513" s="10"/>
      <c r="I513" s="10"/>
    </row>
    <row r="514" spans="1:9" ht="18.95" customHeight="1">
      <c r="A514" s="251" t="s">
        <v>60</v>
      </c>
      <c r="B514" s="4"/>
      <c r="C514" s="99"/>
      <c r="D514" s="70"/>
      <c r="F514" s="10"/>
      <c r="G514" s="10"/>
      <c r="H514" s="10"/>
      <c r="I514" s="10"/>
    </row>
    <row r="515" spans="1:9" ht="18.95" customHeight="1">
      <c r="A515" s="251" t="s">
        <v>68</v>
      </c>
      <c r="B515" s="4"/>
      <c r="C515" s="108"/>
      <c r="D515" s="67"/>
      <c r="F515" s="10"/>
      <c r="G515" s="10"/>
      <c r="H515" s="10"/>
      <c r="I515" s="10"/>
    </row>
    <row r="516" spans="1:9" ht="18.95" customHeight="1">
      <c r="A516" s="47" t="s">
        <v>151</v>
      </c>
      <c r="B516" s="4"/>
      <c r="C516" s="108" t="s">
        <v>23</v>
      </c>
      <c r="D516" s="67" t="s">
        <v>23</v>
      </c>
      <c r="F516" s="10"/>
      <c r="G516" s="10"/>
      <c r="H516" s="10"/>
      <c r="I516" s="10"/>
    </row>
    <row r="517" spans="1:9" ht="18.95" customHeight="1">
      <c r="A517" s="47" t="s">
        <v>283</v>
      </c>
      <c r="B517" s="8"/>
      <c r="C517" s="95">
        <v>65000</v>
      </c>
      <c r="D517" s="70">
        <v>0</v>
      </c>
      <c r="F517" s="10"/>
      <c r="G517" s="10"/>
      <c r="H517" s="10"/>
      <c r="I517" s="10"/>
    </row>
    <row r="518" spans="1:9" ht="18.95" customHeight="1">
      <c r="A518" s="47" t="s">
        <v>284</v>
      </c>
      <c r="B518" s="8"/>
      <c r="C518" s="156">
        <v>10000</v>
      </c>
      <c r="D518" s="77">
        <v>0</v>
      </c>
      <c r="F518" s="10"/>
      <c r="G518" s="10"/>
      <c r="H518" s="10"/>
      <c r="I518" s="10"/>
    </row>
    <row r="519" spans="1:9" ht="18.95" customHeight="1" thickBot="1">
      <c r="A519" s="252" t="s">
        <v>10</v>
      </c>
      <c r="B519" s="4"/>
      <c r="C519" s="110">
        <f>SUM(C517:C518)</f>
        <v>75000</v>
      </c>
      <c r="D519" s="110">
        <f>SUM(D517:D518)</f>
        <v>0</v>
      </c>
      <c r="F519" s="10"/>
      <c r="G519" s="10"/>
      <c r="H519" s="10"/>
      <c r="I519" s="10"/>
    </row>
    <row r="520" spans="1:9" ht="18.95" customHeight="1" thickTop="1" thickBot="1">
      <c r="A520" s="258" t="s">
        <v>322</v>
      </c>
      <c r="B520" s="52"/>
      <c r="C520" s="111">
        <f>C519</f>
        <v>75000</v>
      </c>
      <c r="D520" s="111">
        <f>D519</f>
        <v>0</v>
      </c>
      <c r="F520" s="10"/>
      <c r="G520" s="10"/>
      <c r="H520" s="10"/>
      <c r="I520" s="10"/>
    </row>
    <row r="521" spans="1:9" ht="18.95" customHeight="1" thickTop="1" thickBot="1">
      <c r="A521" s="259" t="s">
        <v>162</v>
      </c>
      <c r="B521" s="53"/>
      <c r="C521" s="123">
        <f>C520</f>
        <v>75000</v>
      </c>
      <c r="D521" s="123">
        <f>D520</f>
        <v>0</v>
      </c>
      <c r="F521" s="10"/>
      <c r="G521" s="10"/>
      <c r="H521" s="10"/>
      <c r="I521" s="10"/>
    </row>
    <row r="522" spans="1:9" ht="18.95" customHeight="1" thickTop="1">
      <c r="A522" s="251" t="s">
        <v>163</v>
      </c>
      <c r="B522" s="23"/>
      <c r="C522" s="107"/>
      <c r="D522" s="69"/>
      <c r="F522" s="10"/>
      <c r="G522" s="10"/>
      <c r="H522" s="10"/>
      <c r="I522" s="10"/>
    </row>
    <row r="523" spans="1:9" ht="18.95" customHeight="1">
      <c r="A523" s="251" t="s">
        <v>164</v>
      </c>
      <c r="B523" s="4"/>
      <c r="C523" s="99"/>
      <c r="D523" s="70"/>
      <c r="F523" s="10"/>
      <c r="G523" s="10"/>
      <c r="H523" s="10"/>
      <c r="I523" s="10"/>
    </row>
    <row r="524" spans="1:9" ht="18.95" customHeight="1">
      <c r="A524" s="251" t="s">
        <v>49</v>
      </c>
      <c r="B524" s="4"/>
      <c r="C524" s="99"/>
      <c r="D524" s="70"/>
      <c r="F524" s="10"/>
      <c r="G524" s="10"/>
      <c r="H524" s="10"/>
      <c r="I524" s="10"/>
    </row>
    <row r="525" spans="1:9" ht="18.95" customHeight="1">
      <c r="A525" s="251" t="s">
        <v>95</v>
      </c>
      <c r="B525" s="4"/>
      <c r="C525" s="99"/>
      <c r="D525" s="70"/>
      <c r="F525" s="10"/>
      <c r="G525" s="51"/>
      <c r="H525" s="10"/>
      <c r="I525" s="10"/>
    </row>
    <row r="526" spans="1:9" s="36" customFormat="1" ht="18" customHeight="1">
      <c r="A526" s="251" t="s">
        <v>97</v>
      </c>
      <c r="B526" s="4"/>
      <c r="C526" s="99"/>
      <c r="D526" s="70"/>
      <c r="E526" s="51"/>
      <c r="F526" s="51"/>
      <c r="G526" s="10"/>
      <c r="H526" s="51"/>
      <c r="I526" s="51"/>
    </row>
    <row r="527" spans="1:9" ht="18.95" customHeight="1">
      <c r="A527" s="256" t="s">
        <v>165</v>
      </c>
      <c r="B527" s="4"/>
      <c r="C527" s="99">
        <v>230160</v>
      </c>
      <c r="D527" s="70">
        <v>118140</v>
      </c>
      <c r="F527" s="10"/>
      <c r="G527" s="10"/>
      <c r="H527" s="10"/>
      <c r="I527" s="10"/>
    </row>
    <row r="528" spans="1:9" ht="18.95" customHeight="1">
      <c r="A528" s="47" t="s">
        <v>59</v>
      </c>
      <c r="B528" s="4"/>
      <c r="C528" s="108">
        <v>36000</v>
      </c>
      <c r="D528" s="67">
        <v>18000</v>
      </c>
      <c r="F528" s="10"/>
      <c r="G528" s="10"/>
      <c r="H528" s="10"/>
      <c r="I528" s="10"/>
    </row>
    <row r="529" spans="1:9" ht="18.95" customHeight="1" thickBot="1">
      <c r="A529" s="252" t="s">
        <v>10</v>
      </c>
      <c r="B529" s="7"/>
      <c r="C529" s="68">
        <f>SUM(C527:C528)</f>
        <v>266160</v>
      </c>
      <c r="D529" s="68">
        <f>SUM(D527:D528)</f>
        <v>136140</v>
      </c>
      <c r="F529" s="10"/>
      <c r="G529" s="10"/>
      <c r="H529" s="10"/>
      <c r="I529" s="10"/>
    </row>
    <row r="530" spans="1:9" ht="18.95" customHeight="1" thickTop="1">
      <c r="A530" s="260" t="s">
        <v>60</v>
      </c>
      <c r="B530" s="4"/>
      <c r="C530" s="141"/>
      <c r="D530" s="85"/>
      <c r="F530" s="10"/>
      <c r="G530" s="10"/>
      <c r="H530" s="10"/>
      <c r="I530" s="10"/>
    </row>
    <row r="531" spans="1:9" ht="18.95" customHeight="1">
      <c r="A531" s="251" t="s">
        <v>62</v>
      </c>
      <c r="B531" s="4"/>
      <c r="C531" s="155"/>
      <c r="D531" s="119"/>
      <c r="F531" s="10"/>
      <c r="G531" s="10"/>
      <c r="H531" s="10"/>
      <c r="I531" s="10"/>
    </row>
    <row r="532" spans="1:9" ht="18.95" customHeight="1">
      <c r="A532" s="47" t="s">
        <v>166</v>
      </c>
      <c r="B532" s="4"/>
      <c r="C532" s="130">
        <v>15000</v>
      </c>
      <c r="D532" s="101">
        <v>0</v>
      </c>
      <c r="F532" s="10"/>
      <c r="G532" s="10"/>
      <c r="H532" s="10"/>
      <c r="I532" s="10"/>
    </row>
    <row r="533" spans="1:9" ht="18.95" customHeight="1" thickBot="1">
      <c r="A533" s="263" t="s">
        <v>10</v>
      </c>
      <c r="B533" s="21"/>
      <c r="C533" s="75">
        <f>SUM(C532)</f>
        <v>15000</v>
      </c>
      <c r="D533" s="75">
        <f>SUM(D532)</f>
        <v>0</v>
      </c>
      <c r="F533" s="10"/>
      <c r="G533" s="10"/>
      <c r="H533" s="10"/>
      <c r="I533" s="10"/>
    </row>
    <row r="534" spans="1:9" ht="18.95" customHeight="1" thickTop="1">
      <c r="A534" s="295"/>
      <c r="B534" s="10"/>
      <c r="C534" s="118"/>
      <c r="D534" s="118"/>
      <c r="F534" s="10"/>
      <c r="G534" s="10"/>
      <c r="H534" s="10"/>
      <c r="I534" s="10"/>
    </row>
    <row r="535" spans="1:9" ht="18.95" customHeight="1">
      <c r="A535" s="343">
        <v>14</v>
      </c>
      <c r="B535" s="343"/>
      <c r="C535" s="343"/>
      <c r="D535" s="343"/>
      <c r="F535" s="10"/>
      <c r="H535" s="10"/>
      <c r="I535" s="10"/>
    </row>
    <row r="536" spans="1:9" ht="18.95" customHeight="1">
      <c r="A536" s="341" t="s">
        <v>2</v>
      </c>
      <c r="B536" s="341" t="s">
        <v>3</v>
      </c>
      <c r="C536" s="342" t="s">
        <v>4</v>
      </c>
      <c r="D536" s="342" t="s">
        <v>46</v>
      </c>
    </row>
    <row r="537" spans="1:9" ht="18.95" customHeight="1">
      <c r="A537" s="341"/>
      <c r="B537" s="341"/>
      <c r="C537" s="342"/>
      <c r="D537" s="342"/>
      <c r="G537" s="10"/>
    </row>
    <row r="538" spans="1:9" ht="18.95" customHeight="1">
      <c r="A538" s="251" t="s">
        <v>73</v>
      </c>
      <c r="B538" s="4"/>
      <c r="C538" s="157"/>
      <c r="D538" s="89"/>
      <c r="F538" s="10"/>
      <c r="G538" s="10"/>
      <c r="H538" s="10"/>
      <c r="I538" s="10"/>
    </row>
    <row r="539" spans="1:9" ht="18.95" customHeight="1">
      <c r="A539" s="47" t="s">
        <v>167</v>
      </c>
      <c r="B539" s="4"/>
      <c r="C539" s="108">
        <v>100000</v>
      </c>
      <c r="D539" s="74">
        <v>99170</v>
      </c>
      <c r="F539" s="10"/>
      <c r="G539" s="10"/>
      <c r="H539" s="10"/>
      <c r="I539" s="10"/>
    </row>
    <row r="540" spans="1:9" ht="18.95" customHeight="1" thickBot="1">
      <c r="A540" s="264" t="s">
        <v>10</v>
      </c>
      <c r="B540" s="23"/>
      <c r="C540" s="75">
        <f>SUM(C539)</f>
        <v>100000</v>
      </c>
      <c r="D540" s="75">
        <f t="shared" ref="D540" si="1">SUM(D539)</f>
        <v>99170</v>
      </c>
      <c r="F540" s="10"/>
      <c r="G540" s="10"/>
      <c r="H540" s="10"/>
      <c r="I540" s="10"/>
    </row>
    <row r="541" spans="1:9" ht="18.95" customHeight="1" thickTop="1">
      <c r="A541" s="250" t="s">
        <v>76</v>
      </c>
      <c r="B541" s="23"/>
      <c r="C541" s="107"/>
      <c r="D541" s="69"/>
      <c r="F541" s="10"/>
      <c r="G541" s="10"/>
      <c r="H541" s="10"/>
      <c r="I541" s="10"/>
    </row>
    <row r="542" spans="1:9" ht="18.95" customHeight="1">
      <c r="A542" s="47" t="s">
        <v>168</v>
      </c>
      <c r="B542" s="4"/>
      <c r="C542" s="108">
        <v>700000</v>
      </c>
      <c r="D542" s="67">
        <v>203984.6</v>
      </c>
      <c r="F542" s="10"/>
      <c r="G542" s="10"/>
      <c r="H542" s="10"/>
      <c r="I542" s="10"/>
    </row>
    <row r="543" spans="1:9" ht="18.95" customHeight="1" thickBot="1">
      <c r="A543" s="262" t="s">
        <v>10</v>
      </c>
      <c r="B543" s="8"/>
      <c r="C543" s="68">
        <f>SUM(C542)</f>
        <v>700000</v>
      </c>
      <c r="D543" s="68">
        <f>SUM(D542)</f>
        <v>203984.6</v>
      </c>
      <c r="F543" s="10"/>
      <c r="G543" s="10"/>
      <c r="H543" s="10"/>
      <c r="I543" s="10"/>
    </row>
    <row r="544" spans="1:9" ht="18.95" customHeight="1" thickTop="1" thickBot="1">
      <c r="A544" s="265" t="s">
        <v>169</v>
      </c>
      <c r="B544" s="34"/>
      <c r="C544" s="91">
        <f>C529+C533+C540+C543</f>
        <v>1081160</v>
      </c>
      <c r="D544" s="91">
        <f>D529+D533+D540+D543</f>
        <v>439294.6</v>
      </c>
      <c r="F544" s="10"/>
      <c r="G544" s="10"/>
      <c r="H544" s="10"/>
      <c r="I544" s="10"/>
    </row>
    <row r="545" spans="1:10" ht="18.95" customHeight="1" thickTop="1" thickBot="1">
      <c r="A545" s="259" t="s">
        <v>170</v>
      </c>
      <c r="B545" s="38"/>
      <c r="C545" s="102">
        <f>C544</f>
        <v>1081160</v>
      </c>
      <c r="D545" s="102">
        <f>D544</f>
        <v>439294.6</v>
      </c>
      <c r="F545" s="10"/>
      <c r="G545" s="10"/>
      <c r="H545" s="10"/>
      <c r="I545" s="10"/>
      <c r="J545" s="10"/>
    </row>
    <row r="546" spans="1:10" ht="18.95" customHeight="1" thickTop="1">
      <c r="A546" s="250" t="s">
        <v>171</v>
      </c>
      <c r="B546" s="23"/>
      <c r="C546" s="107"/>
      <c r="D546" s="69"/>
      <c r="F546" s="10"/>
      <c r="G546" s="10"/>
      <c r="H546" s="10"/>
      <c r="I546" s="10"/>
    </row>
    <row r="547" spans="1:10" ht="18.95" customHeight="1">
      <c r="A547" s="251" t="s">
        <v>172</v>
      </c>
      <c r="B547" s="4"/>
      <c r="C547" s="99"/>
      <c r="D547" s="70"/>
      <c r="F547" s="10"/>
      <c r="G547" s="10"/>
      <c r="H547" s="10"/>
      <c r="I547" s="10"/>
    </row>
    <row r="548" spans="1:10" ht="18.95" customHeight="1">
      <c r="A548" s="251" t="s">
        <v>173</v>
      </c>
      <c r="B548" s="4"/>
      <c r="C548" s="99"/>
      <c r="D548" s="70"/>
      <c r="F548" s="10"/>
      <c r="G548" s="10"/>
      <c r="H548" s="10"/>
      <c r="I548" s="10"/>
    </row>
    <row r="549" spans="1:10" ht="18.95" customHeight="1">
      <c r="A549" s="210" t="s">
        <v>174</v>
      </c>
      <c r="B549" s="4"/>
      <c r="C549" s="108">
        <v>75000</v>
      </c>
      <c r="D549" s="124">
        <v>15000</v>
      </c>
      <c r="F549" s="10"/>
      <c r="G549" s="10"/>
      <c r="H549" s="10"/>
      <c r="I549" s="10"/>
    </row>
    <row r="550" spans="1:10" ht="18.95" customHeight="1">
      <c r="A550" s="266" t="s">
        <v>175</v>
      </c>
      <c r="B550" s="8"/>
      <c r="C550" s="269">
        <f>710049+100000+19400+20000+15000+14000</f>
        <v>878449</v>
      </c>
      <c r="D550" s="124">
        <v>728048</v>
      </c>
      <c r="F550" s="10"/>
      <c r="G550" s="10"/>
      <c r="H550" s="10"/>
      <c r="I550" s="10"/>
    </row>
    <row r="551" spans="1:10" ht="18.95" customHeight="1">
      <c r="A551" s="47" t="s">
        <v>176</v>
      </c>
      <c r="B551" s="4"/>
      <c r="C551" s="132">
        <v>80000</v>
      </c>
      <c r="D551" s="124">
        <v>40398</v>
      </c>
      <c r="F551" s="10"/>
      <c r="G551" s="10"/>
      <c r="H551" s="10"/>
      <c r="I551" s="10"/>
    </row>
    <row r="552" spans="1:10" ht="18.95" customHeight="1">
      <c r="A552" s="249" t="s">
        <v>285</v>
      </c>
      <c r="B552" s="23"/>
      <c r="C552" s="107">
        <v>7128000</v>
      </c>
      <c r="D552" s="124">
        <v>3399300</v>
      </c>
      <c r="F552" s="10"/>
      <c r="G552" s="10"/>
      <c r="H552" s="10"/>
      <c r="I552" s="10"/>
    </row>
    <row r="553" spans="1:10" ht="18.95" customHeight="1">
      <c r="A553" s="47" t="s">
        <v>286</v>
      </c>
      <c r="B553" s="4"/>
      <c r="C553" s="108">
        <v>2265600</v>
      </c>
      <c r="D553" s="124">
        <v>1062400</v>
      </c>
      <c r="F553" s="10"/>
      <c r="G553" s="10"/>
      <c r="H553" s="10"/>
      <c r="I553" s="10"/>
    </row>
    <row r="554" spans="1:10" ht="18.95" customHeight="1">
      <c r="A554" s="47" t="s">
        <v>287</v>
      </c>
      <c r="B554" s="4"/>
      <c r="C554" s="95"/>
      <c r="D554" s="124"/>
      <c r="F554" s="10"/>
      <c r="G554" s="10"/>
      <c r="H554" s="10"/>
      <c r="I554" s="10"/>
    </row>
    <row r="555" spans="1:10" ht="18.95" customHeight="1">
      <c r="A555" s="47" t="s">
        <v>299</v>
      </c>
      <c r="B555" s="4"/>
      <c r="C555" s="95">
        <v>200000</v>
      </c>
      <c r="D555" s="124">
        <v>200000</v>
      </c>
      <c r="F555" s="10"/>
      <c r="G555" s="10"/>
      <c r="H555" s="10"/>
      <c r="I555" s="10"/>
    </row>
    <row r="556" spans="1:10" ht="18.95" customHeight="1">
      <c r="A556" s="47" t="s">
        <v>298</v>
      </c>
      <c r="B556" s="4"/>
      <c r="C556" s="95">
        <v>100000</v>
      </c>
      <c r="D556" s="124">
        <v>0</v>
      </c>
      <c r="F556" s="10"/>
      <c r="G556" s="10"/>
      <c r="H556" s="10"/>
      <c r="I556" s="10"/>
    </row>
    <row r="557" spans="1:10" ht="18.95" customHeight="1">
      <c r="A557" s="47" t="s">
        <v>297</v>
      </c>
      <c r="B557" s="60"/>
      <c r="C557" s="156">
        <v>30000</v>
      </c>
      <c r="D557" s="77">
        <v>0</v>
      </c>
      <c r="F557" s="10"/>
      <c r="G557" s="10"/>
      <c r="H557" s="10"/>
      <c r="I557" s="10"/>
    </row>
    <row r="558" spans="1:10" ht="18.95" customHeight="1" thickBot="1">
      <c r="A558" s="252" t="s">
        <v>10</v>
      </c>
      <c r="B558" s="4"/>
      <c r="C558" s="125">
        <f>SUM(C549:C557)</f>
        <v>10757049</v>
      </c>
      <c r="D558" s="125">
        <f>SUM(D549:D557)</f>
        <v>5445146</v>
      </c>
      <c r="F558" s="10"/>
      <c r="G558" s="10"/>
      <c r="H558" s="10"/>
      <c r="I558" s="10"/>
    </row>
    <row r="559" spans="1:10" ht="18.95" customHeight="1" thickTop="1">
      <c r="A559" s="251" t="s">
        <v>177</v>
      </c>
      <c r="B559" s="23"/>
      <c r="C559" s="107"/>
      <c r="D559" s="69"/>
      <c r="F559" s="10"/>
      <c r="G559" s="10"/>
      <c r="H559" s="10"/>
      <c r="I559" s="10"/>
    </row>
    <row r="560" spans="1:10" ht="18.95" customHeight="1">
      <c r="A560" s="47" t="s">
        <v>178</v>
      </c>
      <c r="B560" s="4"/>
      <c r="C560" s="108">
        <v>150000</v>
      </c>
      <c r="D560" s="67">
        <v>150000</v>
      </c>
      <c r="F560" s="10"/>
      <c r="G560" s="10"/>
      <c r="H560" s="10"/>
      <c r="I560" s="10"/>
    </row>
    <row r="561" spans="1:9" ht="18.95" customHeight="1" thickBot="1">
      <c r="A561" s="252" t="s">
        <v>10</v>
      </c>
      <c r="B561" s="4"/>
      <c r="C561" s="68">
        <f>SUM(C560)</f>
        <v>150000</v>
      </c>
      <c r="D561" s="68">
        <f>SUM(D560)</f>
        <v>150000</v>
      </c>
      <c r="F561" s="10"/>
      <c r="G561" s="10"/>
      <c r="H561" s="10"/>
      <c r="I561" s="10"/>
    </row>
    <row r="562" spans="1:9" ht="18.95" customHeight="1" thickTop="1" thickBot="1">
      <c r="A562" s="258" t="s">
        <v>179</v>
      </c>
      <c r="B562" s="41"/>
      <c r="C562" s="90">
        <f>C561+C558</f>
        <v>10907049</v>
      </c>
      <c r="D562" s="90">
        <f>D561+D558</f>
        <v>5595146</v>
      </c>
      <c r="F562" s="10"/>
      <c r="G562" s="10"/>
      <c r="H562" s="10"/>
      <c r="I562" s="10"/>
    </row>
    <row r="563" spans="1:9" ht="18.95" customHeight="1" thickTop="1" thickBot="1">
      <c r="A563" s="259" t="s">
        <v>180</v>
      </c>
      <c r="B563" s="38"/>
      <c r="C563" s="121">
        <f>C562</f>
        <v>10907049</v>
      </c>
      <c r="D563" s="121">
        <f>D562</f>
        <v>5595146</v>
      </c>
      <c r="F563" s="10"/>
      <c r="G563" s="10"/>
      <c r="H563" s="10"/>
      <c r="I563" s="10"/>
    </row>
    <row r="564" spans="1:9" ht="18.95" customHeight="1" thickTop="1" thickBot="1">
      <c r="A564" s="267" t="s">
        <v>181</v>
      </c>
      <c r="B564" s="56"/>
      <c r="C564" s="90">
        <f>C242+C260+C341+C385+C441+C469+C511+C521+C545+C563</f>
        <v>31451180</v>
      </c>
      <c r="D564" s="268">
        <f>D242+D260+D341+D385+D441+D469+D511+D521+D545+D563</f>
        <v>12645159.68</v>
      </c>
      <c r="F564" s="10"/>
      <c r="G564" s="10"/>
      <c r="H564" s="10"/>
      <c r="I564" s="10"/>
    </row>
    <row r="565" spans="1:9" ht="18.95" customHeight="1" thickTop="1">
      <c r="A565" s="295"/>
      <c r="B565" s="10"/>
      <c r="C565" s="153"/>
      <c r="D565" s="76"/>
      <c r="F565" s="10"/>
      <c r="G565" s="10"/>
      <c r="H565" s="10"/>
      <c r="I565" s="10"/>
    </row>
    <row r="566" spans="1:9" ht="18.95" customHeight="1">
      <c r="A566" s="295"/>
      <c r="B566" s="10"/>
      <c r="C566" s="153"/>
      <c r="D566" s="76"/>
      <c r="F566" s="10"/>
      <c r="G566" s="10"/>
      <c r="H566" s="10"/>
      <c r="I566" s="10"/>
    </row>
    <row r="567" spans="1:9" ht="18.95" customHeight="1">
      <c r="A567" s="352" t="s">
        <v>303</v>
      </c>
      <c r="B567" s="352"/>
      <c r="C567" s="352"/>
      <c r="D567" s="352"/>
      <c r="F567" s="10"/>
      <c r="G567" s="10"/>
      <c r="H567" s="10"/>
      <c r="I567" s="10"/>
    </row>
    <row r="568" spans="1:9" ht="18.95" customHeight="1">
      <c r="A568" s="351" t="s">
        <v>304</v>
      </c>
      <c r="B568" s="351"/>
      <c r="C568" s="351"/>
      <c r="D568" s="351"/>
      <c r="F568" s="10"/>
      <c r="G568" s="10"/>
      <c r="H568" s="10"/>
      <c r="I568" s="10"/>
    </row>
    <row r="569" spans="1:9" ht="18.95" customHeight="1">
      <c r="A569" s="294"/>
      <c r="B569" s="10"/>
      <c r="C569" s="137"/>
      <c r="D569" s="137"/>
      <c r="F569" s="10"/>
      <c r="G569" s="10"/>
      <c r="H569" s="10"/>
      <c r="I569" s="10"/>
    </row>
    <row r="570" spans="1:9" ht="18.95" customHeight="1">
      <c r="A570" s="295"/>
      <c r="B570" s="10"/>
      <c r="C570" s="153"/>
      <c r="D570" s="76"/>
      <c r="F570" s="10"/>
      <c r="G570" s="10"/>
      <c r="H570" s="10"/>
      <c r="I570" s="10"/>
    </row>
    <row r="571" spans="1:9" ht="18.95" customHeight="1">
      <c r="A571" s="295"/>
      <c r="B571" s="10"/>
      <c r="C571" s="153"/>
      <c r="D571" s="76"/>
      <c r="F571" s="10"/>
      <c r="G571" s="10"/>
      <c r="H571" s="10"/>
      <c r="I571" s="10"/>
    </row>
    <row r="572" spans="1:9" ht="18.95" customHeight="1">
      <c r="A572" s="295"/>
      <c r="B572" s="10"/>
      <c r="C572" s="153"/>
      <c r="D572" s="76"/>
      <c r="F572" s="10"/>
      <c r="G572" s="10"/>
      <c r="H572" s="10"/>
      <c r="I572" s="10"/>
    </row>
    <row r="573" spans="1:9" ht="18.95" customHeight="1">
      <c r="A573" s="295"/>
      <c r="B573" s="10"/>
      <c r="C573" s="153"/>
      <c r="D573" s="76"/>
      <c r="F573" s="10"/>
      <c r="G573" s="10"/>
      <c r="H573" s="10"/>
      <c r="I573" s="10"/>
    </row>
    <row r="574" spans="1:9" ht="18.95" customHeight="1">
      <c r="A574" s="295"/>
      <c r="B574" s="10"/>
      <c r="C574" s="153"/>
      <c r="D574" s="76"/>
      <c r="F574" s="10"/>
      <c r="G574" s="10"/>
      <c r="H574" s="10"/>
      <c r="I574" s="10"/>
    </row>
    <row r="575" spans="1:9" ht="18.95" customHeight="1">
      <c r="A575" s="295"/>
      <c r="B575" s="10"/>
      <c r="C575" s="153"/>
      <c r="D575" s="76"/>
      <c r="F575" s="10"/>
      <c r="G575" s="10"/>
      <c r="H575" s="10"/>
      <c r="I575" s="10"/>
    </row>
    <row r="576" spans="1:9" ht="18.95" customHeight="1">
      <c r="A576" s="352"/>
      <c r="B576" s="352"/>
      <c r="C576" s="352"/>
      <c r="D576" s="352"/>
      <c r="F576" s="10"/>
      <c r="G576" s="10"/>
      <c r="H576" s="10"/>
      <c r="I576" s="10"/>
    </row>
    <row r="577" spans="1:9" ht="18.95" customHeight="1">
      <c r="A577" s="31"/>
      <c r="B577" s="10"/>
      <c r="C577" s="158"/>
      <c r="D577" s="126"/>
      <c r="F577" s="10"/>
      <c r="G577" s="10"/>
      <c r="H577" s="10"/>
      <c r="I577" s="10"/>
    </row>
    <row r="578" spans="1:9" ht="18.95" customHeight="1">
      <c r="A578" s="31"/>
      <c r="B578" s="10"/>
      <c r="C578" s="137"/>
      <c r="D578" s="92"/>
      <c r="F578" s="10"/>
      <c r="G578" s="10"/>
      <c r="H578" s="10"/>
      <c r="I578" s="10"/>
    </row>
    <row r="579" spans="1:9" ht="18.95" customHeight="1">
      <c r="A579" s="31"/>
      <c r="B579" s="10"/>
      <c r="C579" s="159"/>
      <c r="D579" s="92"/>
      <c r="F579" s="10"/>
      <c r="H579" s="10"/>
      <c r="I579" s="10"/>
    </row>
    <row r="580" spans="1:9" ht="18.95" customHeight="1">
      <c r="A580" s="31"/>
      <c r="B580" s="10"/>
      <c r="C580" s="159"/>
      <c r="D580" s="92"/>
    </row>
    <row r="581" spans="1:9" ht="18.95" customHeight="1">
      <c r="A581" s="10"/>
      <c r="B581" s="10"/>
      <c r="C581" s="137"/>
      <c r="D581" s="92"/>
    </row>
    <row r="582" spans="1:9" ht="18.95" customHeight="1">
      <c r="A582" s="10"/>
      <c r="B582" s="10"/>
      <c r="C582" s="137"/>
      <c r="D582" s="92"/>
    </row>
    <row r="583" spans="1:9" ht="18.95" customHeight="1">
      <c r="A583" s="10"/>
      <c r="B583" s="10"/>
      <c r="C583" s="137"/>
      <c r="D583" s="92"/>
    </row>
    <row r="584" spans="1:9" ht="18.95" customHeight="1">
      <c r="A584" s="10"/>
      <c r="B584" s="10"/>
      <c r="C584" s="137"/>
      <c r="D584" s="92"/>
    </row>
    <row r="585" spans="1:9" ht="18.95" customHeight="1">
      <c r="A585" s="10"/>
      <c r="B585" s="10"/>
      <c r="C585" s="137"/>
      <c r="D585" s="92"/>
    </row>
    <row r="586" spans="1:9" ht="18.95" customHeight="1">
      <c r="A586" s="10"/>
      <c r="B586" s="10"/>
      <c r="C586" s="137"/>
      <c r="D586" s="92"/>
    </row>
    <row r="587" spans="1:9" ht="18.95" customHeight="1">
      <c r="A587" s="10"/>
      <c r="B587" s="10"/>
      <c r="C587" s="137"/>
      <c r="D587" s="92"/>
    </row>
    <row r="588" spans="1:9" ht="18.95" customHeight="1">
      <c r="A588" s="10"/>
      <c r="B588" s="10"/>
      <c r="C588" s="137"/>
      <c r="D588" s="92"/>
    </row>
    <row r="589" spans="1:9" ht="18.95" customHeight="1">
      <c r="A589" s="10"/>
      <c r="B589" s="10"/>
      <c r="C589" s="137"/>
      <c r="D589" s="127"/>
    </row>
    <row r="590" spans="1:9" ht="18.95" customHeight="1">
      <c r="A590" s="295"/>
      <c r="B590" s="10"/>
      <c r="C590" s="118"/>
      <c r="D590" s="76"/>
    </row>
    <row r="591" spans="1:9" ht="18.95" customHeight="1">
      <c r="A591" s="10"/>
      <c r="B591" s="10"/>
      <c r="C591" s="137"/>
      <c r="D591" s="92"/>
    </row>
  </sheetData>
  <mergeCells count="77">
    <mergeCell ref="A576:D576"/>
    <mergeCell ref="A536:A537"/>
    <mergeCell ref="B536:B537"/>
    <mergeCell ref="C536:C537"/>
    <mergeCell ref="D536:D537"/>
    <mergeCell ref="A567:D567"/>
    <mergeCell ref="A568:D568"/>
    <mergeCell ref="A535:D535"/>
    <mergeCell ref="A413:A414"/>
    <mergeCell ref="B413:B414"/>
    <mergeCell ref="C413:C414"/>
    <mergeCell ref="D413:D414"/>
    <mergeCell ref="A453:D453"/>
    <mergeCell ref="A454:A455"/>
    <mergeCell ref="B454:B455"/>
    <mergeCell ref="C454:C455"/>
    <mergeCell ref="D454:D455"/>
    <mergeCell ref="A494:D494"/>
    <mergeCell ref="A495:A496"/>
    <mergeCell ref="B495:B496"/>
    <mergeCell ref="C495:C496"/>
    <mergeCell ref="D495:D496"/>
    <mergeCell ref="A412:D412"/>
    <mergeCell ref="A290:A291"/>
    <mergeCell ref="B290:B291"/>
    <mergeCell ref="C290:C291"/>
    <mergeCell ref="D290:D291"/>
    <mergeCell ref="A330:D330"/>
    <mergeCell ref="A331:A332"/>
    <mergeCell ref="B331:B332"/>
    <mergeCell ref="C331:C332"/>
    <mergeCell ref="D331:D332"/>
    <mergeCell ref="A371:D371"/>
    <mergeCell ref="A372:A373"/>
    <mergeCell ref="B372:B373"/>
    <mergeCell ref="C372:C373"/>
    <mergeCell ref="D372:D373"/>
    <mergeCell ref="A289:D289"/>
    <mergeCell ref="A167:A168"/>
    <mergeCell ref="B167:B168"/>
    <mergeCell ref="C167:C168"/>
    <mergeCell ref="D167:D168"/>
    <mergeCell ref="A207:D207"/>
    <mergeCell ref="A208:A209"/>
    <mergeCell ref="B208:B209"/>
    <mergeCell ref="C208:C209"/>
    <mergeCell ref="D208:D209"/>
    <mergeCell ref="A248:D248"/>
    <mergeCell ref="A249:A250"/>
    <mergeCell ref="B249:B250"/>
    <mergeCell ref="C249:C250"/>
    <mergeCell ref="D249:D250"/>
    <mergeCell ref="A166:D166"/>
    <mergeCell ref="A68:D68"/>
    <mergeCell ref="A84:D84"/>
    <mergeCell ref="A85:A86"/>
    <mergeCell ref="B85:B86"/>
    <mergeCell ref="C85:C86"/>
    <mergeCell ref="D85:D86"/>
    <mergeCell ref="A125:D125"/>
    <mergeCell ref="A126:A127"/>
    <mergeCell ref="B126:B127"/>
    <mergeCell ref="C126:C127"/>
    <mergeCell ref="D126:D127"/>
    <mergeCell ref="A67:D67"/>
    <mergeCell ref="A1:D1"/>
    <mergeCell ref="A2:D2"/>
    <mergeCell ref="A3:D3"/>
    <mergeCell ref="A4:A5"/>
    <mergeCell ref="B4:B5"/>
    <mergeCell ref="C4:C5"/>
    <mergeCell ref="D4:D5"/>
    <mergeCell ref="A42:D42"/>
    <mergeCell ref="A43:A44"/>
    <mergeCell ref="B43:B44"/>
    <mergeCell ref="C43:C44"/>
    <mergeCell ref="D43:D44"/>
  </mergeCells>
  <pageMargins left="0.78740157480314965" right="0.31496062992125984" top="0" bottom="0" header="0.51181102362204722" footer="0.44"/>
  <pageSetup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5"/>
  <sheetViews>
    <sheetView zoomScaleSheetLayoutView="100" workbookViewId="0">
      <selection activeCell="I13" sqref="I13"/>
    </sheetView>
  </sheetViews>
  <sheetFormatPr defaultRowHeight="18.95" customHeight="1"/>
  <cols>
    <col min="1" max="1" width="53.5703125" style="1" customWidth="1"/>
    <col min="2" max="2" width="9.140625" style="1" customWidth="1"/>
    <col min="3" max="3" width="13.85546875" style="160" customWidth="1"/>
    <col min="4" max="4" width="13.85546875" style="128" customWidth="1"/>
    <col min="5" max="5" width="9.140625" style="10"/>
    <col min="6" max="16384" width="9.140625" style="1"/>
  </cols>
  <sheetData>
    <row r="1" spans="1:6" ht="18.95" customHeight="1">
      <c r="A1" s="348" t="s">
        <v>0</v>
      </c>
      <c r="B1" s="348"/>
      <c r="C1" s="348"/>
      <c r="D1" s="348"/>
    </row>
    <row r="2" spans="1:6" ht="18.95" customHeight="1">
      <c r="A2" s="348" t="s">
        <v>1</v>
      </c>
      <c r="B2" s="348"/>
      <c r="C2" s="348"/>
      <c r="D2" s="348"/>
    </row>
    <row r="3" spans="1:6" ht="18.95" customHeight="1">
      <c r="A3" s="340" t="s">
        <v>319</v>
      </c>
      <c r="B3" s="340"/>
      <c r="C3" s="340"/>
      <c r="D3" s="340"/>
    </row>
    <row r="4" spans="1:6" ht="18.95" customHeight="1">
      <c r="A4" s="346" t="s">
        <v>2</v>
      </c>
      <c r="B4" s="346" t="s">
        <v>3</v>
      </c>
      <c r="C4" s="349" t="s">
        <v>4</v>
      </c>
      <c r="D4" s="344" t="s">
        <v>5</v>
      </c>
    </row>
    <row r="5" spans="1:6" ht="18.95" customHeight="1">
      <c r="A5" s="347"/>
      <c r="B5" s="347"/>
      <c r="C5" s="350"/>
      <c r="D5" s="345"/>
    </row>
    <row r="6" spans="1:6" ht="18.95" customHeight="1">
      <c r="A6" s="2" t="s">
        <v>6</v>
      </c>
      <c r="B6" s="3"/>
      <c r="C6" s="129"/>
      <c r="D6" s="65"/>
    </row>
    <row r="7" spans="1:6" ht="18.95" customHeight="1">
      <c r="A7" s="4" t="s">
        <v>7</v>
      </c>
      <c r="B7" s="4"/>
      <c r="C7" s="99">
        <v>60000</v>
      </c>
      <c r="D7" s="290">
        <v>42904.6</v>
      </c>
      <c r="F7" s="5"/>
    </row>
    <row r="8" spans="1:6" ht="18.95" customHeight="1">
      <c r="A8" s="4" t="s">
        <v>8</v>
      </c>
      <c r="B8" s="4"/>
      <c r="C8" s="99">
        <v>75000</v>
      </c>
      <c r="D8" s="290">
        <v>68003</v>
      </c>
    </row>
    <row r="9" spans="1:6" ht="18.95" customHeight="1">
      <c r="A9" s="4" t="s">
        <v>9</v>
      </c>
      <c r="B9" s="4"/>
      <c r="C9" s="108">
        <v>3000</v>
      </c>
      <c r="D9" s="82">
        <v>3000</v>
      </c>
    </row>
    <row r="10" spans="1:6" ht="18.95" customHeight="1" thickBot="1">
      <c r="A10" s="6" t="s">
        <v>10</v>
      </c>
      <c r="B10" s="4"/>
      <c r="C10" s="84">
        <f>SUM(C7:C9)</f>
        <v>138000</v>
      </c>
      <c r="D10" s="68">
        <f>SUM(D7:D9)</f>
        <v>113907.6</v>
      </c>
    </row>
    <row r="11" spans="1:6" ht="18.95" customHeight="1" thickTop="1">
      <c r="A11" s="7" t="s">
        <v>11</v>
      </c>
      <c r="B11" s="4"/>
      <c r="C11" s="107"/>
      <c r="D11" s="69"/>
    </row>
    <row r="12" spans="1:6" ht="18.95" customHeight="1">
      <c r="A12" s="4" t="s">
        <v>12</v>
      </c>
      <c r="B12" s="4"/>
      <c r="C12" s="224">
        <v>1000000</v>
      </c>
      <c r="D12" s="291">
        <v>494023.94</v>
      </c>
    </row>
    <row r="13" spans="1:6" ht="18.95" customHeight="1">
      <c r="A13" s="4" t="s">
        <v>13</v>
      </c>
      <c r="B13" s="4"/>
      <c r="C13" s="132">
        <v>1800000</v>
      </c>
      <c r="D13" s="291">
        <v>1182849.08</v>
      </c>
    </row>
    <row r="14" spans="1:6" ht="18.95" customHeight="1">
      <c r="A14" s="4" t="s">
        <v>14</v>
      </c>
      <c r="B14" s="4"/>
      <c r="C14" s="225">
        <v>7800000</v>
      </c>
      <c r="D14" s="291">
        <v>3723651.45</v>
      </c>
    </row>
    <row r="15" spans="1:6" ht="18.95" customHeight="1">
      <c r="A15" s="4" t="s">
        <v>15</v>
      </c>
      <c r="B15" s="4"/>
      <c r="C15" s="132">
        <v>100000</v>
      </c>
      <c r="D15" s="291">
        <v>53185.86</v>
      </c>
    </row>
    <row r="16" spans="1:6" ht="18.95" customHeight="1">
      <c r="A16" s="4" t="s">
        <v>16</v>
      </c>
      <c r="B16" s="4"/>
      <c r="C16" s="226">
        <v>370000</v>
      </c>
      <c r="D16" s="291">
        <v>114756.27</v>
      </c>
    </row>
    <row r="17" spans="1:4" ht="18.95" customHeight="1">
      <c r="A17" s="4" t="s">
        <v>17</v>
      </c>
      <c r="B17" s="4"/>
      <c r="C17" s="132">
        <v>1000000</v>
      </c>
      <c r="D17" s="291">
        <v>327194</v>
      </c>
    </row>
    <row r="18" spans="1:4" ht="18.95" customHeight="1">
      <c r="A18" s="4" t="s">
        <v>314</v>
      </c>
      <c r="B18" s="4"/>
      <c r="C18" s="132">
        <v>1900000</v>
      </c>
      <c r="D18" s="291">
        <v>938291.93</v>
      </c>
    </row>
    <row r="19" spans="1:4" ht="18.95" customHeight="1">
      <c r="A19" s="4" t="s">
        <v>315</v>
      </c>
      <c r="B19" s="4"/>
      <c r="C19" s="132">
        <v>70000</v>
      </c>
      <c r="D19" s="291">
        <v>25278.37</v>
      </c>
    </row>
    <row r="20" spans="1:4" ht="18.95" customHeight="1">
      <c r="A20" s="4" t="s">
        <v>316</v>
      </c>
      <c r="B20" s="4"/>
      <c r="C20" s="225">
        <v>75000</v>
      </c>
      <c r="D20" s="291">
        <v>14964.37</v>
      </c>
    </row>
    <row r="21" spans="1:4" ht="18.95" customHeight="1">
      <c r="A21" s="4" t="s">
        <v>317</v>
      </c>
      <c r="B21" s="4"/>
      <c r="C21" s="225">
        <v>5000</v>
      </c>
      <c r="D21" s="291">
        <v>0</v>
      </c>
    </row>
    <row r="22" spans="1:4" ht="18.95" customHeight="1">
      <c r="A22" s="4" t="s">
        <v>318</v>
      </c>
      <c r="B22" s="4"/>
      <c r="C22" s="225">
        <v>0</v>
      </c>
      <c r="D22" s="292">
        <v>1765.4</v>
      </c>
    </row>
    <row r="23" spans="1:4" ht="18.95" customHeight="1" thickBot="1">
      <c r="A23" s="6" t="s">
        <v>10</v>
      </c>
      <c r="B23" s="6"/>
      <c r="C23" s="72">
        <f>SUM(C12:C21)</f>
        <v>14120000</v>
      </c>
      <c r="D23" s="72">
        <f>SUM(D12:D22)</f>
        <v>6875960.6700000009</v>
      </c>
    </row>
    <row r="24" spans="1:4" ht="18.95" customHeight="1" thickTop="1">
      <c r="A24" s="7" t="s">
        <v>21</v>
      </c>
      <c r="B24" s="4"/>
      <c r="C24" s="107"/>
      <c r="D24" s="69"/>
    </row>
    <row r="25" spans="1:4" ht="18.95" customHeight="1">
      <c r="A25" s="7" t="s">
        <v>22</v>
      </c>
      <c r="B25" s="4"/>
      <c r="C25" s="73"/>
      <c r="D25" s="73"/>
    </row>
    <row r="26" spans="1:4" ht="18.95" customHeight="1">
      <c r="A26" s="4" t="s">
        <v>24</v>
      </c>
      <c r="B26" s="4"/>
      <c r="C26" s="73">
        <v>500</v>
      </c>
      <c r="D26" s="226">
        <v>20</v>
      </c>
    </row>
    <row r="27" spans="1:4" ht="18.95" customHeight="1">
      <c r="A27" s="4" t="s">
        <v>25</v>
      </c>
      <c r="B27" s="4"/>
      <c r="C27" s="73">
        <v>500</v>
      </c>
      <c r="D27" s="226">
        <v>60</v>
      </c>
    </row>
    <row r="28" spans="1:4" ht="18.95" customHeight="1">
      <c r="A28" s="4" t="s">
        <v>26</v>
      </c>
      <c r="B28" s="4"/>
      <c r="C28" s="73">
        <v>500</v>
      </c>
      <c r="D28" s="226">
        <v>0</v>
      </c>
    </row>
    <row r="29" spans="1:4" ht="18.95" customHeight="1">
      <c r="A29" s="4" t="s">
        <v>27</v>
      </c>
      <c r="B29" s="4"/>
      <c r="C29" s="73">
        <v>500</v>
      </c>
      <c r="D29" s="226">
        <v>400</v>
      </c>
    </row>
    <row r="30" spans="1:4" ht="18.95" customHeight="1">
      <c r="A30" s="4" t="s">
        <v>28</v>
      </c>
      <c r="B30" s="4"/>
      <c r="C30" s="73">
        <v>20000</v>
      </c>
      <c r="D30" s="226">
        <v>5769</v>
      </c>
    </row>
    <row r="31" spans="1:4" ht="18.95" customHeight="1">
      <c r="A31" s="4" t="s">
        <v>310</v>
      </c>
      <c r="B31" s="4"/>
      <c r="C31" s="73">
        <v>0</v>
      </c>
      <c r="D31" s="226">
        <v>510</v>
      </c>
    </row>
    <row r="32" spans="1:4" ht="18.95" customHeight="1">
      <c r="A32" s="8" t="s">
        <v>30</v>
      </c>
      <c r="B32" s="4"/>
      <c r="C32" s="74">
        <v>0</v>
      </c>
      <c r="D32" s="226">
        <v>0</v>
      </c>
    </row>
    <row r="33" spans="1:4" ht="18.95" customHeight="1">
      <c r="A33" s="8" t="s">
        <v>31</v>
      </c>
      <c r="B33" s="4"/>
      <c r="C33" s="74">
        <v>500</v>
      </c>
      <c r="D33" s="226">
        <v>250</v>
      </c>
    </row>
    <row r="34" spans="1:4" ht="18.95" customHeight="1">
      <c r="A34" s="8" t="s">
        <v>183</v>
      </c>
      <c r="B34" s="8"/>
      <c r="C34" s="74">
        <v>0</v>
      </c>
      <c r="D34" s="226">
        <v>0</v>
      </c>
    </row>
    <row r="35" spans="1:4" ht="18.95" customHeight="1">
      <c r="A35" s="8" t="s">
        <v>32</v>
      </c>
      <c r="B35" s="8"/>
      <c r="C35" s="74">
        <v>500</v>
      </c>
      <c r="D35" s="226">
        <v>200</v>
      </c>
    </row>
    <row r="36" spans="1:4" ht="18.95" customHeight="1">
      <c r="A36" s="8" t="s">
        <v>33</v>
      </c>
      <c r="B36" s="8"/>
      <c r="C36" s="74">
        <v>1000</v>
      </c>
      <c r="D36" s="226">
        <v>1259</v>
      </c>
    </row>
    <row r="37" spans="1:4" ht="18.95" customHeight="1" thickBot="1">
      <c r="A37" s="9" t="s">
        <v>10</v>
      </c>
      <c r="B37" s="9"/>
      <c r="C37" s="75">
        <f>SUM(C26:C36)</f>
        <v>24000</v>
      </c>
      <c r="D37" s="75">
        <f>SUM(D26:D36)</f>
        <v>8468</v>
      </c>
    </row>
    <row r="38" spans="1:4" s="10" customFormat="1" ht="18.95" customHeight="1" thickTop="1">
      <c r="A38" s="282"/>
      <c r="B38" s="282"/>
      <c r="C38" s="118"/>
      <c r="D38" s="76"/>
    </row>
    <row r="39" spans="1:4" s="10" customFormat="1" ht="18.95" customHeight="1">
      <c r="A39" s="282"/>
      <c r="B39" s="282"/>
      <c r="C39" s="118"/>
      <c r="D39" s="76"/>
    </row>
    <row r="40" spans="1:4" s="10" customFormat="1" ht="18.95" customHeight="1">
      <c r="A40" s="282"/>
      <c r="B40" s="282"/>
      <c r="C40" s="118"/>
      <c r="D40" s="76"/>
    </row>
    <row r="41" spans="1:4" s="10" customFormat="1" ht="18.95" customHeight="1">
      <c r="A41" s="282"/>
      <c r="B41" s="282"/>
      <c r="C41" s="118"/>
      <c r="D41" s="76"/>
    </row>
    <row r="42" spans="1:4" ht="18.75" customHeight="1">
      <c r="A42" s="340">
        <v>2</v>
      </c>
      <c r="B42" s="340"/>
      <c r="C42" s="340"/>
      <c r="D42" s="340"/>
    </row>
    <row r="43" spans="1:4" ht="18.75" customHeight="1">
      <c r="A43" s="346" t="s">
        <v>2</v>
      </c>
      <c r="B43" s="346" t="s">
        <v>3</v>
      </c>
      <c r="C43" s="349" t="s">
        <v>4</v>
      </c>
      <c r="D43" s="344" t="s">
        <v>5</v>
      </c>
    </row>
    <row r="44" spans="1:4" ht="18.75" customHeight="1">
      <c r="A44" s="347"/>
      <c r="B44" s="347"/>
      <c r="C44" s="350"/>
      <c r="D44" s="345"/>
    </row>
    <row r="45" spans="1:4" ht="18.75" customHeight="1">
      <c r="A45" s="11" t="s">
        <v>34</v>
      </c>
      <c r="B45" s="8"/>
      <c r="C45" s="108"/>
      <c r="D45" s="65"/>
    </row>
    <row r="46" spans="1:4" ht="18.75" customHeight="1">
      <c r="A46" s="4" t="s">
        <v>313</v>
      </c>
      <c r="B46" s="8"/>
      <c r="C46" s="108">
        <v>100000</v>
      </c>
      <c r="D46" s="77">
        <v>0</v>
      </c>
    </row>
    <row r="47" spans="1:4" ht="18.75" customHeight="1" thickBot="1">
      <c r="A47" s="6" t="s">
        <v>10</v>
      </c>
      <c r="B47" s="6"/>
      <c r="C47" s="75">
        <f>SUM(C46)</f>
        <v>100000</v>
      </c>
      <c r="D47" s="68">
        <f>SUM(D46)</f>
        <v>0</v>
      </c>
    </row>
    <row r="48" spans="1:4" ht="18.75" customHeight="1" thickTop="1">
      <c r="A48" s="7" t="s">
        <v>36</v>
      </c>
      <c r="B48" s="4"/>
      <c r="C48" s="107"/>
      <c r="D48" s="69"/>
    </row>
    <row r="49" spans="1:4" ht="18.75" customHeight="1">
      <c r="A49" s="4" t="s">
        <v>37</v>
      </c>
      <c r="B49" s="4"/>
      <c r="C49" s="130">
        <v>500000</v>
      </c>
      <c r="D49" s="288">
        <v>273078</v>
      </c>
    </row>
    <row r="50" spans="1:4" ht="18.75" customHeight="1">
      <c r="A50" s="4" t="s">
        <v>38</v>
      </c>
      <c r="B50" s="4"/>
      <c r="C50" s="108">
        <v>15000</v>
      </c>
      <c r="D50" s="287">
        <v>7150</v>
      </c>
    </row>
    <row r="51" spans="1:4" ht="18.75" customHeight="1" thickBot="1">
      <c r="A51" s="6" t="s">
        <v>10</v>
      </c>
      <c r="B51" s="6"/>
      <c r="C51" s="75">
        <f>SUM(C49:C50)</f>
        <v>515000</v>
      </c>
      <c r="D51" s="68">
        <f>SUM(D49:D50)</f>
        <v>280228</v>
      </c>
    </row>
    <row r="52" spans="1:4" ht="18.75" customHeight="1" thickTop="1">
      <c r="A52" s="7" t="s">
        <v>39</v>
      </c>
      <c r="B52" s="4"/>
      <c r="C52" s="107"/>
      <c r="D52" s="78"/>
    </row>
    <row r="53" spans="1:4" ht="18.75" customHeight="1">
      <c r="A53" s="4" t="s">
        <v>40</v>
      </c>
      <c r="B53" s="4"/>
      <c r="C53" s="70">
        <v>80000</v>
      </c>
      <c r="D53" s="289">
        <v>109300</v>
      </c>
    </row>
    <row r="54" spans="1:4" ht="18.75" customHeight="1">
      <c r="A54" s="4" t="s">
        <v>302</v>
      </c>
      <c r="B54" s="4"/>
      <c r="C54" s="101">
        <v>20000</v>
      </c>
      <c r="D54" s="80">
        <v>0</v>
      </c>
    </row>
    <row r="55" spans="1:4" ht="18.75" customHeight="1" thickBot="1">
      <c r="A55" s="6" t="s">
        <v>10</v>
      </c>
      <c r="B55" s="6"/>
      <c r="C55" s="75">
        <f>SUM(C53:C54)</f>
        <v>100000</v>
      </c>
      <c r="D55" s="75">
        <f>SUM(D53:D54)</f>
        <v>109300</v>
      </c>
    </row>
    <row r="56" spans="1:4" ht="18.75" customHeight="1" thickTop="1">
      <c r="A56" s="11" t="s">
        <v>41</v>
      </c>
      <c r="B56" s="6"/>
      <c r="C56" s="131"/>
      <c r="D56" s="81"/>
    </row>
    <row r="57" spans="1:4" ht="18.75" customHeight="1">
      <c r="A57" s="12" t="s">
        <v>311</v>
      </c>
      <c r="B57" s="6"/>
      <c r="C57" s="73">
        <v>3000</v>
      </c>
      <c r="D57" s="73">
        <v>0</v>
      </c>
    </row>
    <row r="58" spans="1:4" ht="18.75" customHeight="1" thickBot="1">
      <c r="A58" s="6" t="s">
        <v>10</v>
      </c>
      <c r="B58" s="6"/>
      <c r="C58" s="75">
        <f>SUM(C57:C57)</f>
        <v>3000</v>
      </c>
      <c r="D58" s="68">
        <f>SUM(D57:D57)</f>
        <v>0</v>
      </c>
    </row>
    <row r="59" spans="1:4" ht="18.75" customHeight="1" thickTop="1">
      <c r="A59" s="7" t="s">
        <v>43</v>
      </c>
      <c r="B59" s="4"/>
      <c r="C59" s="107"/>
      <c r="D59" s="69"/>
    </row>
    <row r="60" spans="1:4" ht="18.75" customHeight="1">
      <c r="A60" s="7" t="s">
        <v>44</v>
      </c>
      <c r="B60" s="4"/>
      <c r="C60" s="99"/>
      <c r="D60" s="70"/>
    </row>
    <row r="61" spans="1:4" ht="18.75" customHeight="1">
      <c r="A61" s="4" t="s">
        <v>312</v>
      </c>
      <c r="B61" s="4"/>
      <c r="C61" s="132">
        <v>16451180</v>
      </c>
      <c r="D61" s="82">
        <f>3199806+3394400+969600+18000+419370+100300+56528+147500+306592+640000+26000</f>
        <v>9278096</v>
      </c>
    </row>
    <row r="62" spans="1:4" ht="18.75" customHeight="1">
      <c r="A62" s="4"/>
      <c r="B62" s="6"/>
      <c r="C62" s="133"/>
      <c r="D62" s="82"/>
    </row>
    <row r="63" spans="1:4" ht="18.75" customHeight="1" thickBot="1">
      <c r="A63" s="13" t="s">
        <v>45</v>
      </c>
      <c r="B63" s="13"/>
      <c r="C63" s="72">
        <f>SUM(C61:C62)</f>
        <v>16451180</v>
      </c>
      <c r="D63" s="68">
        <f>SUM(D61:D62)</f>
        <v>9278096</v>
      </c>
    </row>
    <row r="64" spans="1:4" ht="18.75" customHeight="1" thickTop="1" thickBot="1">
      <c r="A64" s="279" t="s">
        <v>308</v>
      </c>
      <c r="B64" s="62"/>
      <c r="C64" s="83">
        <f>C10+C23+C37+C47+C51+C55+C58+C63</f>
        <v>31451180</v>
      </c>
      <c r="D64" s="83">
        <f>D10+D23+D37+D47+D51+D55+D58+D63</f>
        <v>16665960.27</v>
      </c>
    </row>
    <row r="65" spans="1:4" ht="18.75" customHeight="1" thickTop="1">
      <c r="A65" s="282"/>
      <c r="B65" s="10"/>
      <c r="C65" s="153"/>
      <c r="D65" s="153"/>
    </row>
    <row r="66" spans="1:4" ht="18.95" customHeight="1">
      <c r="A66" s="282"/>
      <c r="B66" s="10"/>
      <c r="C66" s="153"/>
      <c r="D66" s="153"/>
    </row>
    <row r="67" spans="1:4" ht="18.95" customHeight="1">
      <c r="A67" s="352" t="s">
        <v>303</v>
      </c>
      <c r="B67" s="352"/>
      <c r="C67" s="352"/>
      <c r="D67" s="352"/>
    </row>
    <row r="68" spans="1:4" ht="18.95" customHeight="1">
      <c r="A68" s="351" t="s">
        <v>307</v>
      </c>
      <c r="B68" s="351"/>
      <c r="C68" s="351"/>
      <c r="D68" s="351"/>
    </row>
    <row r="69" spans="1:4" ht="18.95" customHeight="1">
      <c r="A69" s="281"/>
      <c r="B69" s="281"/>
      <c r="C69" s="281"/>
      <c r="D69" s="281"/>
    </row>
    <row r="70" spans="1:4" ht="18.95" customHeight="1">
      <c r="A70" s="281"/>
      <c r="B70" s="281"/>
      <c r="C70" s="281"/>
      <c r="D70" s="281"/>
    </row>
    <row r="71" spans="1:4" ht="18.95" customHeight="1">
      <c r="A71" s="281"/>
      <c r="B71" s="281"/>
      <c r="C71" s="281"/>
      <c r="D71" s="281"/>
    </row>
    <row r="72" spans="1:4" ht="18.95" customHeight="1">
      <c r="A72" s="281"/>
      <c r="B72" s="281"/>
      <c r="C72" s="281"/>
      <c r="D72" s="281"/>
    </row>
    <row r="73" spans="1:4" ht="18.95" customHeight="1">
      <c r="A73" s="281"/>
      <c r="B73" s="281"/>
      <c r="C73" s="281"/>
      <c r="D73" s="281"/>
    </row>
    <row r="74" spans="1:4" ht="18.95" customHeight="1">
      <c r="A74" s="281"/>
      <c r="B74" s="281"/>
      <c r="C74" s="281"/>
      <c r="D74" s="281"/>
    </row>
    <row r="75" spans="1:4" ht="18.95" customHeight="1">
      <c r="A75" s="281"/>
      <c r="B75" s="281"/>
      <c r="C75" s="281"/>
      <c r="D75" s="281"/>
    </row>
    <row r="76" spans="1:4" ht="18.95" customHeight="1">
      <c r="A76" s="281"/>
      <c r="B76" s="281"/>
      <c r="C76" s="281"/>
      <c r="D76" s="281"/>
    </row>
    <row r="77" spans="1:4" ht="18.95" customHeight="1">
      <c r="A77" s="281"/>
      <c r="B77" s="281"/>
      <c r="C77" s="281"/>
      <c r="D77" s="281"/>
    </row>
    <row r="78" spans="1:4" ht="18.95" customHeight="1">
      <c r="A78" s="281"/>
      <c r="B78" s="281"/>
      <c r="C78" s="281"/>
      <c r="D78" s="281"/>
    </row>
    <row r="79" spans="1:4" ht="18.95" customHeight="1">
      <c r="A79" s="281"/>
      <c r="B79" s="281"/>
      <c r="C79" s="281"/>
      <c r="D79" s="281"/>
    </row>
    <row r="80" spans="1:4" ht="18.95" customHeight="1">
      <c r="A80" s="281" t="s">
        <v>300</v>
      </c>
      <c r="B80" s="10"/>
      <c r="C80" s="137"/>
      <c r="D80" s="137"/>
    </row>
    <row r="81" spans="1:4" ht="18.95" customHeight="1">
      <c r="A81" s="281"/>
      <c r="B81" s="10"/>
      <c r="C81" s="137"/>
      <c r="D81" s="137"/>
    </row>
    <row r="82" spans="1:4" ht="18.95" customHeight="1">
      <c r="A82" s="281"/>
      <c r="B82" s="10"/>
      <c r="C82" s="137"/>
      <c r="D82" s="137"/>
    </row>
    <row r="83" spans="1:4" ht="18.95" customHeight="1">
      <c r="A83" s="281"/>
      <c r="B83" s="10"/>
      <c r="C83" s="137"/>
      <c r="D83" s="137"/>
    </row>
    <row r="84" spans="1:4" ht="18.95" customHeight="1">
      <c r="A84" s="340">
        <v>3</v>
      </c>
      <c r="B84" s="340"/>
      <c r="C84" s="340"/>
      <c r="D84" s="340"/>
    </row>
    <row r="85" spans="1:4" ht="18.95" customHeight="1">
      <c r="A85" s="341" t="s">
        <v>2</v>
      </c>
      <c r="B85" s="341" t="s">
        <v>3</v>
      </c>
      <c r="C85" s="342" t="s">
        <v>4</v>
      </c>
      <c r="D85" s="342" t="s">
        <v>46</v>
      </c>
    </row>
    <row r="86" spans="1:4" ht="18.95" customHeight="1">
      <c r="A86" s="341"/>
      <c r="B86" s="341"/>
      <c r="C86" s="342"/>
      <c r="D86" s="342"/>
    </row>
    <row r="87" spans="1:4" ht="18.95" customHeight="1">
      <c r="A87" s="7" t="s">
        <v>47</v>
      </c>
      <c r="B87" s="4"/>
      <c r="C87" s="99"/>
      <c r="D87" s="70"/>
    </row>
    <row r="88" spans="1:4" ht="18.95" customHeight="1">
      <c r="A88" s="7" t="s">
        <v>48</v>
      </c>
      <c r="B88" s="4"/>
      <c r="C88" s="99"/>
      <c r="D88" s="70"/>
    </row>
    <row r="89" spans="1:4" ht="18.95" customHeight="1">
      <c r="A89" s="7" t="s">
        <v>49</v>
      </c>
      <c r="B89" s="4"/>
      <c r="C89" s="99"/>
      <c r="D89" s="70"/>
    </row>
    <row r="90" spans="1:4" ht="18.95" customHeight="1">
      <c r="A90" s="7" t="s">
        <v>50</v>
      </c>
      <c r="B90" s="4"/>
      <c r="C90" s="99"/>
      <c r="D90" s="70"/>
    </row>
    <row r="91" spans="1:4" ht="18.95" customHeight="1">
      <c r="A91" s="7" t="s">
        <v>51</v>
      </c>
      <c r="B91" s="4"/>
      <c r="C91" s="99"/>
      <c r="D91" s="70"/>
    </row>
    <row r="92" spans="1:4" ht="18.95" customHeight="1">
      <c r="A92" s="4" t="s">
        <v>52</v>
      </c>
      <c r="B92" s="4"/>
      <c r="C92" s="99">
        <v>379440</v>
      </c>
      <c r="D92" s="70">
        <v>189720</v>
      </c>
    </row>
    <row r="93" spans="1:4" ht="18.95" customHeight="1">
      <c r="A93" s="4" t="s">
        <v>53</v>
      </c>
      <c r="B93" s="4"/>
      <c r="C93" s="99">
        <v>42120</v>
      </c>
      <c r="D93" s="70">
        <v>15780</v>
      </c>
    </row>
    <row r="94" spans="1:4" ht="18.95" customHeight="1">
      <c r="A94" s="4" t="s">
        <v>54</v>
      </c>
      <c r="B94" s="4"/>
      <c r="C94" s="99">
        <v>42120</v>
      </c>
      <c r="D94" s="70">
        <v>15780</v>
      </c>
    </row>
    <row r="95" spans="1:4" ht="18.95" customHeight="1">
      <c r="A95" s="4" t="s">
        <v>55</v>
      </c>
      <c r="B95" s="4"/>
      <c r="C95" s="108">
        <v>86400</v>
      </c>
      <c r="D95" s="70">
        <v>4412</v>
      </c>
    </row>
    <row r="96" spans="1:4" ht="18.95" customHeight="1">
      <c r="A96" s="4" t="s">
        <v>56</v>
      </c>
      <c r="B96" s="4"/>
      <c r="C96" s="108">
        <v>1800000</v>
      </c>
      <c r="D96" s="70">
        <v>900000</v>
      </c>
    </row>
    <row r="97" spans="1:7" ht="18.95" customHeight="1" thickBot="1">
      <c r="A97" s="6" t="s">
        <v>45</v>
      </c>
      <c r="B97" s="4"/>
      <c r="C97" s="84">
        <f>SUM(C92:C96)</f>
        <v>2350080</v>
      </c>
      <c r="D97" s="84">
        <f>SUM(D92:D96)</f>
        <v>1125692</v>
      </c>
    </row>
    <row r="98" spans="1:7" ht="18.95" customHeight="1" thickTop="1">
      <c r="A98" s="7" t="s">
        <v>57</v>
      </c>
      <c r="B98" s="4"/>
      <c r="C98" s="107"/>
      <c r="D98" s="69"/>
    </row>
    <row r="99" spans="1:7" ht="18.95" customHeight="1">
      <c r="A99" s="4" t="s">
        <v>96</v>
      </c>
      <c r="B99" s="4"/>
      <c r="C99" s="130">
        <v>2087280</v>
      </c>
      <c r="D99" s="77">
        <v>882189</v>
      </c>
    </row>
    <row r="100" spans="1:7" ht="18.95" customHeight="1">
      <c r="A100" s="12" t="s">
        <v>58</v>
      </c>
      <c r="B100" s="16"/>
      <c r="C100" s="73">
        <v>168000</v>
      </c>
      <c r="D100" s="77">
        <v>84000</v>
      </c>
    </row>
    <row r="101" spans="1:7" ht="18.95" customHeight="1">
      <c r="A101" s="4" t="s">
        <v>188</v>
      </c>
      <c r="B101" s="4"/>
      <c r="C101" s="107">
        <v>258240</v>
      </c>
      <c r="D101" s="77">
        <v>132180</v>
      </c>
    </row>
    <row r="102" spans="1:7" ht="18.95" customHeight="1">
      <c r="A102" s="12" t="s">
        <v>189</v>
      </c>
      <c r="B102" s="4"/>
      <c r="C102" s="107">
        <v>21180</v>
      </c>
      <c r="D102" s="77">
        <v>7530</v>
      </c>
    </row>
    <row r="103" spans="1:7" ht="18.95" customHeight="1">
      <c r="A103" s="12" t="s">
        <v>190</v>
      </c>
      <c r="B103" s="6"/>
      <c r="C103" s="74">
        <v>89640</v>
      </c>
      <c r="D103" s="77">
        <v>43167</v>
      </c>
    </row>
    <row r="104" spans="1:7" ht="18.95" customHeight="1" thickBot="1">
      <c r="A104" s="6" t="s">
        <v>10</v>
      </c>
      <c r="B104" s="4"/>
      <c r="C104" s="84">
        <f>SUM(C99:C103)</f>
        <v>2624340</v>
      </c>
      <c r="D104" s="84">
        <f>SUM(D99:D103)</f>
        <v>1149066</v>
      </c>
    </row>
    <row r="105" spans="1:7" ht="18.95" customHeight="1" thickTop="1">
      <c r="A105" s="7" t="s">
        <v>60</v>
      </c>
      <c r="B105" s="4"/>
      <c r="C105" s="107"/>
      <c r="D105" s="69"/>
    </row>
    <row r="106" spans="1:7" ht="18.95" customHeight="1">
      <c r="A106" s="7" t="s">
        <v>61</v>
      </c>
      <c r="B106" s="4"/>
      <c r="C106" s="99"/>
      <c r="D106" s="70"/>
    </row>
    <row r="107" spans="1:7" ht="18.95" customHeight="1">
      <c r="A107" s="7" t="s">
        <v>62</v>
      </c>
      <c r="B107" s="4"/>
      <c r="C107" s="99"/>
      <c r="D107" s="70"/>
    </row>
    <row r="108" spans="1:7" ht="18.95" customHeight="1">
      <c r="A108" s="4" t="s">
        <v>63</v>
      </c>
      <c r="B108" s="4"/>
      <c r="C108" s="270">
        <f>150000-50000-50000</f>
        <v>50000</v>
      </c>
      <c r="D108" s="70">
        <v>0</v>
      </c>
    </row>
    <row r="109" spans="1:7" ht="18.95" customHeight="1">
      <c r="A109" s="4" t="s">
        <v>64</v>
      </c>
      <c r="B109" s="4"/>
      <c r="C109" s="99">
        <v>30000</v>
      </c>
      <c r="D109" s="70">
        <v>0</v>
      </c>
    </row>
    <row r="110" spans="1:7" ht="18.95" customHeight="1">
      <c r="A110" s="4" t="s">
        <v>65</v>
      </c>
      <c r="B110" s="4"/>
      <c r="C110" s="99">
        <v>10000</v>
      </c>
      <c r="D110" s="70">
        <v>0</v>
      </c>
    </row>
    <row r="111" spans="1:7" ht="18.95" customHeight="1">
      <c r="A111" s="4" t="s">
        <v>66</v>
      </c>
      <c r="B111" s="4"/>
      <c r="C111" s="108">
        <v>201000</v>
      </c>
      <c r="D111" s="70">
        <v>71951</v>
      </c>
      <c r="G111" s="10"/>
    </row>
    <row r="112" spans="1:7" ht="18.95" customHeight="1">
      <c r="A112" s="8" t="s">
        <v>67</v>
      </c>
      <c r="B112" s="8"/>
      <c r="C112" s="108">
        <v>30000</v>
      </c>
      <c r="D112" s="67">
        <v>6900</v>
      </c>
    </row>
    <row r="113" spans="1:4" ht="18.95" customHeight="1" thickBot="1">
      <c r="A113" s="9" t="s">
        <v>10</v>
      </c>
      <c r="B113" s="9"/>
      <c r="C113" s="72">
        <f>SUM(C108:C112)</f>
        <v>321000</v>
      </c>
      <c r="D113" s="72">
        <f>SUM(D108:D112)</f>
        <v>78851</v>
      </c>
    </row>
    <row r="114" spans="1:4" s="10" customFormat="1" ht="18.95" customHeight="1" thickTop="1">
      <c r="A114" s="282"/>
      <c r="B114" s="282"/>
      <c r="C114" s="134"/>
      <c r="D114" s="76"/>
    </row>
    <row r="115" spans="1:4" s="10" customFormat="1" ht="18.95" customHeight="1">
      <c r="A115" s="282"/>
      <c r="B115" s="282"/>
      <c r="C115" s="134"/>
      <c r="D115" s="76"/>
    </row>
    <row r="116" spans="1:4" s="10" customFormat="1" ht="18.95" customHeight="1">
      <c r="A116" s="282"/>
      <c r="B116" s="282"/>
      <c r="C116" s="134"/>
      <c r="D116" s="76"/>
    </row>
    <row r="117" spans="1:4" s="10" customFormat="1" ht="18.95" customHeight="1">
      <c r="A117" s="282"/>
      <c r="B117" s="282"/>
      <c r="C117" s="134"/>
      <c r="D117" s="76"/>
    </row>
    <row r="118" spans="1:4" s="10" customFormat="1" ht="18.95" customHeight="1">
      <c r="A118" s="282"/>
      <c r="B118" s="282"/>
      <c r="C118" s="134"/>
      <c r="D118" s="76"/>
    </row>
    <row r="119" spans="1:4" s="10" customFormat="1" ht="18.95" customHeight="1">
      <c r="A119" s="282"/>
      <c r="B119" s="282"/>
      <c r="C119" s="134"/>
      <c r="D119" s="76"/>
    </row>
    <row r="120" spans="1:4" s="10" customFormat="1" ht="18.95" customHeight="1">
      <c r="A120" s="282"/>
      <c r="B120" s="282"/>
      <c r="C120" s="134"/>
      <c r="D120" s="76"/>
    </row>
    <row r="121" spans="1:4" s="10" customFormat="1" ht="18.95" customHeight="1">
      <c r="A121" s="282"/>
      <c r="B121" s="282"/>
      <c r="C121" s="134"/>
      <c r="D121" s="76"/>
    </row>
    <row r="122" spans="1:4" s="10" customFormat="1" ht="18.95" customHeight="1">
      <c r="A122" s="282"/>
      <c r="B122" s="282"/>
      <c r="C122" s="134"/>
      <c r="D122" s="76"/>
    </row>
    <row r="123" spans="1:4" s="10" customFormat="1" ht="18.95" customHeight="1">
      <c r="A123" s="282"/>
      <c r="B123" s="282"/>
      <c r="C123" s="134"/>
      <c r="D123" s="76"/>
    </row>
    <row r="124" spans="1:4" s="10" customFormat="1" ht="18.95" customHeight="1">
      <c r="A124" s="282"/>
      <c r="B124" s="282"/>
      <c r="C124" s="134"/>
      <c r="D124" s="76"/>
    </row>
    <row r="125" spans="1:4" s="10" customFormat="1" ht="18.95" customHeight="1">
      <c r="A125" s="340">
        <v>4</v>
      </c>
      <c r="B125" s="340"/>
      <c r="C125" s="340"/>
      <c r="D125" s="340"/>
    </row>
    <row r="126" spans="1:4" ht="18.95" customHeight="1">
      <c r="A126" s="346" t="s">
        <v>2</v>
      </c>
      <c r="B126" s="346" t="s">
        <v>3</v>
      </c>
      <c r="C126" s="349" t="s">
        <v>4</v>
      </c>
      <c r="D126" s="344" t="s">
        <v>46</v>
      </c>
    </row>
    <row r="127" spans="1:4" ht="18.95" customHeight="1">
      <c r="A127" s="347"/>
      <c r="B127" s="347"/>
      <c r="C127" s="350"/>
      <c r="D127" s="345"/>
    </row>
    <row r="128" spans="1:4" ht="18.95" customHeight="1">
      <c r="A128" s="17" t="s">
        <v>68</v>
      </c>
      <c r="B128" s="14"/>
      <c r="C128" s="135"/>
      <c r="D128" s="65"/>
    </row>
    <row r="129" spans="1:4" ht="18.95" customHeight="1">
      <c r="A129" s="4" t="s">
        <v>69</v>
      </c>
      <c r="B129" s="4"/>
      <c r="C129" s="270">
        <f>20000+50000</f>
        <v>70000</v>
      </c>
      <c r="D129" s="70">
        <v>30835.5</v>
      </c>
    </row>
    <row r="130" spans="1:4" ht="18.95" customHeight="1">
      <c r="A130" s="4" t="s">
        <v>70</v>
      </c>
      <c r="B130" s="4"/>
      <c r="C130" s="99">
        <v>70000</v>
      </c>
      <c r="D130" s="70">
        <v>16850</v>
      </c>
    </row>
    <row r="131" spans="1:4" ht="18.95" customHeight="1">
      <c r="A131" s="18" t="s">
        <v>71</v>
      </c>
      <c r="B131" s="4"/>
      <c r="C131" s="136"/>
      <c r="D131" s="86"/>
    </row>
    <row r="132" spans="1:4" ht="18.95" customHeight="1">
      <c r="A132" s="4" t="s">
        <v>192</v>
      </c>
      <c r="B132" s="19"/>
      <c r="C132" s="99">
        <v>100000</v>
      </c>
      <c r="D132" s="70">
        <v>28282</v>
      </c>
    </row>
    <row r="133" spans="1:4" ht="18.95" customHeight="1">
      <c r="A133" s="4" t="s">
        <v>191</v>
      </c>
      <c r="B133" s="4"/>
      <c r="C133" s="73">
        <v>80000</v>
      </c>
      <c r="D133" s="70">
        <v>22900</v>
      </c>
    </row>
    <row r="134" spans="1:4" ht="18.95" customHeight="1">
      <c r="A134" s="4" t="s">
        <v>193</v>
      </c>
      <c r="B134" s="4"/>
      <c r="C134" s="73">
        <v>50000</v>
      </c>
      <c r="D134" s="70">
        <v>42000</v>
      </c>
    </row>
    <row r="135" spans="1:4" ht="18.95" customHeight="1">
      <c r="A135" s="4" t="s">
        <v>194</v>
      </c>
      <c r="B135" s="4"/>
      <c r="C135" s="269">
        <f>200000+176600</f>
        <v>376600</v>
      </c>
      <c r="D135" s="70">
        <v>373200</v>
      </c>
    </row>
    <row r="136" spans="1:4" ht="18.95" customHeight="1">
      <c r="A136" s="4" t="s">
        <v>195</v>
      </c>
      <c r="B136" s="4"/>
      <c r="C136" s="74">
        <f>300000-115000-100000</f>
        <v>85000</v>
      </c>
      <c r="D136" s="67">
        <v>0</v>
      </c>
    </row>
    <row r="137" spans="1:4" ht="18.95" customHeight="1">
      <c r="A137" s="4" t="s">
        <v>196</v>
      </c>
      <c r="B137" s="4"/>
      <c r="C137" s="74">
        <v>20000</v>
      </c>
      <c r="D137" s="67">
        <v>0</v>
      </c>
    </row>
    <row r="138" spans="1:4" ht="18.95" customHeight="1">
      <c r="A138" s="4" t="s">
        <v>197</v>
      </c>
      <c r="B138" s="4"/>
      <c r="C138" s="74">
        <v>10000</v>
      </c>
      <c r="D138" s="67">
        <v>0</v>
      </c>
    </row>
    <row r="139" spans="1:4" ht="18.95" customHeight="1">
      <c r="A139" s="4" t="s">
        <v>72</v>
      </c>
      <c r="B139" s="4"/>
      <c r="C139" s="74">
        <v>5000</v>
      </c>
      <c r="D139" s="67">
        <v>0</v>
      </c>
    </row>
    <row r="140" spans="1:4" ht="18.95" customHeight="1" thickBot="1">
      <c r="A140" s="6" t="s">
        <v>10</v>
      </c>
      <c r="B140" s="4"/>
      <c r="C140" s="75">
        <f>SUM(C129:C139)</f>
        <v>866600</v>
      </c>
      <c r="D140" s="75">
        <f>SUM(D129:D139)</f>
        <v>514067.5</v>
      </c>
    </row>
    <row r="141" spans="1:4" ht="18.95" customHeight="1" thickTop="1">
      <c r="A141" s="7" t="s">
        <v>73</v>
      </c>
      <c r="B141" s="4"/>
      <c r="C141" s="89"/>
      <c r="D141" s="69"/>
    </row>
    <row r="142" spans="1:4" ht="18.95" customHeight="1">
      <c r="A142" s="4" t="s">
        <v>209</v>
      </c>
      <c r="B142" s="4"/>
      <c r="C142" s="73">
        <v>70000</v>
      </c>
      <c r="D142" s="70">
        <v>44786</v>
      </c>
    </row>
    <row r="143" spans="1:4" ht="18.95" customHeight="1">
      <c r="A143" s="4" t="s">
        <v>210</v>
      </c>
      <c r="B143" s="4"/>
      <c r="C143" s="74">
        <v>5000</v>
      </c>
      <c r="D143" s="70">
        <v>0</v>
      </c>
    </row>
    <row r="144" spans="1:4" ht="18.95" customHeight="1">
      <c r="A144" s="4" t="s">
        <v>211</v>
      </c>
      <c r="B144" s="4"/>
      <c r="C144" s="108">
        <v>10000</v>
      </c>
      <c r="D144" s="77">
        <v>5440</v>
      </c>
    </row>
    <row r="145" spans="1:6" ht="18.95" customHeight="1">
      <c r="A145" s="4" t="s">
        <v>212</v>
      </c>
      <c r="B145" s="4"/>
      <c r="C145" s="99">
        <v>20000</v>
      </c>
      <c r="D145" s="70">
        <v>0</v>
      </c>
    </row>
    <row r="146" spans="1:6" ht="18.95" customHeight="1">
      <c r="A146" s="4" t="s">
        <v>213</v>
      </c>
      <c r="B146" s="4"/>
      <c r="C146" s="99">
        <v>50000</v>
      </c>
      <c r="D146" s="70">
        <v>0</v>
      </c>
    </row>
    <row r="147" spans="1:6" ht="18.95" customHeight="1">
      <c r="A147" s="4" t="s">
        <v>214</v>
      </c>
      <c r="B147" s="4"/>
      <c r="C147" s="99">
        <v>5000</v>
      </c>
      <c r="D147" s="70">
        <v>2290</v>
      </c>
    </row>
    <row r="148" spans="1:6" ht="18.95" customHeight="1">
      <c r="A148" s="4" t="s">
        <v>75</v>
      </c>
      <c r="B148" s="4"/>
      <c r="C148" s="99">
        <v>70000</v>
      </c>
      <c r="D148" s="87">
        <v>41599</v>
      </c>
    </row>
    <row r="149" spans="1:6" ht="18.95" customHeight="1" thickBot="1">
      <c r="A149" s="6" t="s">
        <v>10</v>
      </c>
      <c r="B149" s="4"/>
      <c r="C149" s="84">
        <f>SUM(C142:C148)</f>
        <v>230000</v>
      </c>
      <c r="D149" s="84">
        <f>SUM(D142:D148)</f>
        <v>94115</v>
      </c>
    </row>
    <row r="150" spans="1:6" ht="18.95" customHeight="1" thickTop="1">
      <c r="A150" s="11" t="s">
        <v>76</v>
      </c>
      <c r="B150" s="6"/>
      <c r="C150" s="99"/>
      <c r="D150" s="70"/>
    </row>
    <row r="151" spans="1:6" ht="18.95" customHeight="1">
      <c r="A151" s="4" t="s">
        <v>77</v>
      </c>
      <c r="B151" s="4"/>
      <c r="C151" s="99">
        <v>120000</v>
      </c>
      <c r="D151" s="70">
        <v>52258.15</v>
      </c>
      <c r="F151" s="10"/>
    </row>
    <row r="152" spans="1:6" ht="18.95" customHeight="1">
      <c r="A152" s="4" t="s">
        <v>78</v>
      </c>
      <c r="B152" s="4"/>
      <c r="C152" s="99">
        <v>10000</v>
      </c>
      <c r="D152" s="70">
        <v>3861.63</v>
      </c>
    </row>
    <row r="153" spans="1:6" ht="18.95" customHeight="1">
      <c r="A153" s="4" t="s">
        <v>79</v>
      </c>
      <c r="B153" s="4"/>
      <c r="C153" s="99">
        <v>5000</v>
      </c>
      <c r="D153" s="70">
        <v>0</v>
      </c>
    </row>
    <row r="154" spans="1:6" ht="18.95" customHeight="1">
      <c r="A154" s="4" t="s">
        <v>80</v>
      </c>
      <c r="B154" s="4"/>
      <c r="C154" s="108">
        <v>115000</v>
      </c>
      <c r="D154" s="67">
        <v>55147.8</v>
      </c>
    </row>
    <row r="155" spans="1:6" ht="18.95" customHeight="1" thickBot="1">
      <c r="A155" s="6" t="s">
        <v>10</v>
      </c>
      <c r="B155" s="4"/>
      <c r="C155" s="88">
        <f>SUM(C151:C154)</f>
        <v>250000</v>
      </c>
      <c r="D155" s="88">
        <f>SUM(D151:D154)</f>
        <v>111267.58</v>
      </c>
    </row>
    <row r="156" spans="1:6" ht="18.95" customHeight="1" thickTop="1">
      <c r="A156" s="32" t="s">
        <v>81</v>
      </c>
      <c r="B156" s="23"/>
      <c r="C156" s="176"/>
      <c r="D156" s="177"/>
    </row>
    <row r="157" spans="1:6" ht="18.95" customHeight="1">
      <c r="A157" s="12" t="s">
        <v>198</v>
      </c>
      <c r="B157" s="4"/>
      <c r="C157" s="175"/>
      <c r="D157" s="173"/>
    </row>
    <row r="158" spans="1:6" ht="18.95" customHeight="1">
      <c r="A158" s="171" t="s">
        <v>199</v>
      </c>
      <c r="B158" s="4"/>
      <c r="C158" s="178">
        <v>5800</v>
      </c>
      <c r="D158" s="79">
        <v>5800</v>
      </c>
    </row>
    <row r="159" spans="1:6" ht="18.95" customHeight="1">
      <c r="A159" s="171" t="s">
        <v>200</v>
      </c>
      <c r="B159" s="4"/>
      <c r="C159" s="178"/>
      <c r="D159" s="173"/>
    </row>
    <row r="160" spans="1:6" ht="18.95" customHeight="1">
      <c r="A160" s="171" t="s">
        <v>201</v>
      </c>
      <c r="B160" s="4"/>
      <c r="C160" s="178">
        <v>10000</v>
      </c>
      <c r="D160" s="173">
        <v>0</v>
      </c>
    </row>
    <row r="161" spans="1:4" ht="18.95" customHeight="1">
      <c r="A161" s="172" t="s">
        <v>202</v>
      </c>
      <c r="B161" s="21"/>
      <c r="C161" s="179">
        <v>9000</v>
      </c>
      <c r="D161" s="174">
        <v>0</v>
      </c>
    </row>
    <row r="162" spans="1:4" ht="18.95" customHeight="1">
      <c r="A162" s="282"/>
      <c r="B162" s="282"/>
      <c r="C162" s="118"/>
      <c r="D162" s="76"/>
    </row>
    <row r="163" spans="1:4" ht="18.95" customHeight="1">
      <c r="A163" s="282"/>
      <c r="B163" s="282"/>
      <c r="C163" s="118"/>
      <c r="D163" s="76"/>
    </row>
    <row r="164" spans="1:4" ht="18.95" customHeight="1">
      <c r="A164" s="283"/>
      <c r="B164" s="283"/>
      <c r="C164" s="118"/>
      <c r="D164" s="76"/>
    </row>
    <row r="165" spans="1:4" ht="18.95" customHeight="1">
      <c r="A165" s="282"/>
      <c r="B165" s="282"/>
      <c r="C165" s="118"/>
      <c r="D165" s="76"/>
    </row>
    <row r="166" spans="1:4" ht="18.95" customHeight="1">
      <c r="A166" s="340">
        <v>5</v>
      </c>
      <c r="B166" s="340"/>
      <c r="C166" s="340"/>
      <c r="D166" s="340"/>
    </row>
    <row r="167" spans="1:4" ht="18.95" customHeight="1">
      <c r="A167" s="346" t="s">
        <v>2</v>
      </c>
      <c r="B167" s="346" t="s">
        <v>3</v>
      </c>
      <c r="C167" s="349" t="s">
        <v>4</v>
      </c>
      <c r="D167" s="344" t="s">
        <v>46</v>
      </c>
    </row>
    <row r="168" spans="1:4" ht="18.95" customHeight="1">
      <c r="A168" s="347"/>
      <c r="B168" s="347"/>
      <c r="C168" s="350"/>
      <c r="D168" s="345"/>
    </row>
    <row r="169" spans="1:4" ht="18.95" customHeight="1">
      <c r="A169" s="7" t="s">
        <v>81</v>
      </c>
      <c r="B169" s="4"/>
      <c r="C169" s="107"/>
      <c r="D169" s="69"/>
    </row>
    <row r="170" spans="1:4" ht="18.95" customHeight="1">
      <c r="A170" s="4" t="s">
        <v>205</v>
      </c>
      <c r="B170" s="4"/>
      <c r="C170" s="107"/>
      <c r="D170" s="69"/>
    </row>
    <row r="171" spans="1:4" ht="18.95" customHeight="1">
      <c r="A171" s="12" t="s">
        <v>203</v>
      </c>
      <c r="B171" s="4"/>
      <c r="C171" s="107">
        <v>20000</v>
      </c>
      <c r="D171" s="69">
        <v>18990</v>
      </c>
    </row>
    <row r="172" spans="1:4" ht="18.75" customHeight="1">
      <c r="A172" s="4" t="s">
        <v>207</v>
      </c>
      <c r="B172" s="4"/>
      <c r="C172" s="99">
        <v>46200</v>
      </c>
      <c r="D172" s="70">
        <v>46000</v>
      </c>
    </row>
    <row r="173" spans="1:4" ht="18.95" customHeight="1">
      <c r="A173" s="4" t="s">
        <v>206</v>
      </c>
      <c r="B173" s="23"/>
      <c r="C173" s="130">
        <v>50000</v>
      </c>
      <c r="D173" s="161">
        <v>1970</v>
      </c>
    </row>
    <row r="174" spans="1:4" ht="18.95" customHeight="1" thickBot="1">
      <c r="A174" s="6" t="s">
        <v>10</v>
      </c>
      <c r="B174" s="4"/>
      <c r="C174" s="84">
        <f>C158+C160+C161+C171+C172+C173</f>
        <v>141000</v>
      </c>
      <c r="D174" s="84">
        <f>D158+D160+D161+D171+D172+D173</f>
        <v>72760</v>
      </c>
    </row>
    <row r="175" spans="1:4" ht="18.95" customHeight="1" thickTop="1">
      <c r="A175" s="7" t="s">
        <v>82</v>
      </c>
      <c r="B175" s="4"/>
      <c r="C175" s="107"/>
      <c r="D175" s="89"/>
    </row>
    <row r="176" spans="1:4" ht="18.95" customHeight="1">
      <c r="A176" s="4" t="s">
        <v>83</v>
      </c>
      <c r="B176" s="4"/>
      <c r="C176" s="108">
        <v>30000</v>
      </c>
      <c r="D176" s="74">
        <v>0</v>
      </c>
    </row>
    <row r="177" spans="1:6" ht="18.95" customHeight="1" thickBot="1">
      <c r="A177" s="6" t="s">
        <v>10</v>
      </c>
      <c r="B177" s="6"/>
      <c r="C177" s="75">
        <f>SUM(C176)</f>
        <v>30000</v>
      </c>
      <c r="D177" s="75">
        <f>SUM(D176)</f>
        <v>0</v>
      </c>
    </row>
    <row r="178" spans="1:6" ht="18.95" customHeight="1" thickTop="1">
      <c r="A178" s="22" t="s">
        <v>84</v>
      </c>
      <c r="B178" s="23"/>
      <c r="C178" s="107"/>
      <c r="D178" s="89"/>
    </row>
    <row r="179" spans="1:6" ht="18.95" customHeight="1">
      <c r="A179" s="7" t="s">
        <v>85</v>
      </c>
      <c r="B179" s="4"/>
      <c r="C179" s="99"/>
      <c r="D179" s="73"/>
    </row>
    <row r="180" spans="1:6" ht="18.95" customHeight="1">
      <c r="A180" s="4" t="s">
        <v>86</v>
      </c>
      <c r="B180" s="4"/>
      <c r="C180" s="99">
        <v>15000</v>
      </c>
      <c r="D180" s="73">
        <v>15000</v>
      </c>
    </row>
    <row r="181" spans="1:6" ht="18.95" customHeight="1">
      <c r="A181" s="7" t="s">
        <v>87</v>
      </c>
      <c r="B181" s="4"/>
      <c r="D181" s="73"/>
    </row>
    <row r="182" spans="1:6" ht="18.95" customHeight="1">
      <c r="A182" s="4" t="s">
        <v>186</v>
      </c>
      <c r="B182" s="8"/>
      <c r="C182" s="108">
        <v>5000</v>
      </c>
      <c r="D182" s="74">
        <v>0</v>
      </c>
    </row>
    <row r="183" spans="1:6" ht="18.95" customHeight="1">
      <c r="A183" s="15" t="s">
        <v>187</v>
      </c>
      <c r="B183" s="13"/>
      <c r="C183" s="74">
        <v>5000</v>
      </c>
      <c r="D183" s="74">
        <v>0</v>
      </c>
    </row>
    <row r="184" spans="1:6" ht="18.95" customHeight="1">
      <c r="A184" s="15" t="s">
        <v>185</v>
      </c>
      <c r="B184" s="13"/>
      <c r="C184" s="73">
        <v>3000</v>
      </c>
      <c r="D184" s="73">
        <v>3000</v>
      </c>
    </row>
    <row r="185" spans="1:6" ht="18.95" customHeight="1" thickBot="1">
      <c r="A185" s="13" t="s">
        <v>10</v>
      </c>
      <c r="B185" s="13"/>
      <c r="C185" s="180">
        <f>SUM(C180:C184)</f>
        <v>28000</v>
      </c>
      <c r="D185" s="180">
        <f>SUM(D180:D184)</f>
        <v>18000</v>
      </c>
    </row>
    <row r="186" spans="1:6" ht="18.95" customHeight="1" thickTop="1" thickBot="1">
      <c r="A186" s="24" t="s">
        <v>88</v>
      </c>
      <c r="B186" s="24"/>
      <c r="C186" s="90">
        <f>C185+C177+C174+C155+C149+C140+C113+C104+C97</f>
        <v>6841020</v>
      </c>
      <c r="D186" s="90">
        <f>D185+D177+D174+D155+D149+D140+D113+D104+D97</f>
        <v>3163819.08</v>
      </c>
      <c r="F186" s="25"/>
    </row>
    <row r="187" spans="1:6" ht="18.95" customHeight="1" thickTop="1">
      <c r="A187" s="22" t="s">
        <v>89</v>
      </c>
      <c r="B187" s="23"/>
      <c r="C187" s="107"/>
      <c r="D187" s="69"/>
    </row>
    <row r="188" spans="1:6" ht="18.95" customHeight="1">
      <c r="A188" s="7" t="s">
        <v>90</v>
      </c>
      <c r="B188" s="4"/>
      <c r="C188" s="99"/>
      <c r="D188" s="70"/>
      <c r="F188" s="10"/>
    </row>
    <row r="189" spans="1:6" ht="18.95" customHeight="1">
      <c r="A189" s="4" t="s">
        <v>91</v>
      </c>
      <c r="B189" s="4"/>
      <c r="C189" s="99">
        <v>25000</v>
      </c>
      <c r="D189" s="70">
        <v>0</v>
      </c>
    </row>
    <row r="190" spans="1:6" ht="18.95" customHeight="1" thickBot="1">
      <c r="A190" s="6" t="s">
        <v>10</v>
      </c>
      <c r="B190" s="4"/>
      <c r="C190" s="181">
        <f t="shared" ref="C190:D191" si="0">SUM(C189)</f>
        <v>25000</v>
      </c>
      <c r="D190" s="181">
        <f t="shared" si="0"/>
        <v>0</v>
      </c>
    </row>
    <row r="191" spans="1:6" s="27" customFormat="1" ht="18.95" customHeight="1" thickTop="1" thickBot="1">
      <c r="A191" s="24" t="s">
        <v>92</v>
      </c>
      <c r="B191" s="26"/>
      <c r="C191" s="91">
        <f t="shared" si="0"/>
        <v>25000</v>
      </c>
      <c r="D191" s="91">
        <f t="shared" si="0"/>
        <v>0</v>
      </c>
      <c r="E191" s="31"/>
    </row>
    <row r="192" spans="1:6" ht="18.95" customHeight="1" thickTop="1">
      <c r="A192" s="7" t="s">
        <v>93</v>
      </c>
      <c r="B192" s="4"/>
      <c r="C192" s="107"/>
      <c r="D192" s="69"/>
    </row>
    <row r="193" spans="1:4" ht="18.95" customHeight="1">
      <c r="A193" s="7" t="s">
        <v>94</v>
      </c>
      <c r="B193" s="4"/>
      <c r="C193" s="99"/>
      <c r="D193" s="70"/>
    </row>
    <row r="194" spans="1:4" ht="18.95" customHeight="1">
      <c r="A194" s="7" t="s">
        <v>95</v>
      </c>
      <c r="B194" s="4"/>
      <c r="C194" s="99"/>
      <c r="D194" s="70"/>
    </row>
    <row r="195" spans="1:4" ht="18.95" customHeight="1">
      <c r="A195" s="4" t="s">
        <v>96</v>
      </c>
      <c r="B195" s="4"/>
      <c r="C195" s="95">
        <v>1569420</v>
      </c>
      <c r="D195" s="70">
        <v>526740</v>
      </c>
    </row>
    <row r="196" spans="1:4" ht="18.95" customHeight="1">
      <c r="A196" s="4" t="s">
        <v>58</v>
      </c>
      <c r="B196" s="4"/>
      <c r="C196" s="99">
        <v>42000</v>
      </c>
      <c r="D196" s="70">
        <v>21000</v>
      </c>
    </row>
    <row r="197" spans="1:4" ht="18.95" customHeight="1">
      <c r="A197" s="8" t="s">
        <v>188</v>
      </c>
      <c r="B197" s="8"/>
      <c r="C197" s="99">
        <v>430000</v>
      </c>
      <c r="D197" s="70">
        <v>205740</v>
      </c>
    </row>
    <row r="198" spans="1:4" ht="18.95" customHeight="1">
      <c r="A198" s="4" t="s">
        <v>189</v>
      </c>
      <c r="B198" s="8"/>
      <c r="C198" s="130">
        <v>70000</v>
      </c>
      <c r="D198" s="77">
        <v>27300</v>
      </c>
    </row>
    <row r="199" spans="1:4" ht="18.95" customHeight="1" thickBot="1">
      <c r="A199" s="28" t="s">
        <v>10</v>
      </c>
      <c r="B199" s="21"/>
      <c r="C199" s="84">
        <f>SUM(C195:C198)</f>
        <v>2111420</v>
      </c>
      <c r="D199" s="84">
        <f>SUM(D195:D198)</f>
        <v>780780</v>
      </c>
    </row>
    <row r="200" spans="1:4" ht="18.95" customHeight="1" thickTop="1">
      <c r="A200" s="10"/>
      <c r="B200" s="10"/>
      <c r="C200" s="137"/>
      <c r="D200" s="92"/>
    </row>
    <row r="201" spans="1:4" ht="18.95" customHeight="1">
      <c r="A201" s="10"/>
      <c r="B201" s="10"/>
      <c r="C201" s="137"/>
      <c r="D201" s="92"/>
    </row>
    <row r="202" spans="1:4" ht="18.95" customHeight="1">
      <c r="A202" s="10"/>
      <c r="B202" s="10"/>
      <c r="C202" s="137"/>
      <c r="D202" s="92"/>
    </row>
    <row r="203" spans="1:4" ht="18.95" customHeight="1">
      <c r="A203" s="10"/>
      <c r="B203" s="10"/>
      <c r="C203" s="137"/>
      <c r="D203" s="92"/>
    </row>
    <row r="204" spans="1:4" ht="18.95" customHeight="1">
      <c r="A204" s="10"/>
      <c r="B204" s="10"/>
      <c r="C204" s="137"/>
      <c r="D204" s="92"/>
    </row>
    <row r="205" spans="1:4" ht="18.95" customHeight="1">
      <c r="A205" s="10"/>
      <c r="B205" s="10"/>
      <c r="C205" s="137"/>
      <c r="D205" s="92"/>
    </row>
    <row r="206" spans="1:4" ht="18.95" customHeight="1">
      <c r="A206" s="10"/>
      <c r="B206" s="10"/>
      <c r="C206" s="137"/>
      <c r="D206" s="92"/>
    </row>
    <row r="207" spans="1:4" ht="18.95" customHeight="1">
      <c r="A207" s="340">
        <v>6</v>
      </c>
      <c r="B207" s="340"/>
      <c r="C207" s="340"/>
      <c r="D207" s="340"/>
    </row>
    <row r="208" spans="1:4" ht="18.95" customHeight="1">
      <c r="A208" s="346" t="s">
        <v>2</v>
      </c>
      <c r="B208" s="346" t="s">
        <v>3</v>
      </c>
      <c r="C208" s="349" t="s">
        <v>4</v>
      </c>
      <c r="D208" s="344" t="s">
        <v>46</v>
      </c>
    </row>
    <row r="209" spans="1:5" ht="18.95" customHeight="1">
      <c r="A209" s="347"/>
      <c r="B209" s="347"/>
      <c r="C209" s="350"/>
      <c r="D209" s="345"/>
    </row>
    <row r="210" spans="1:5" ht="18.95" customHeight="1">
      <c r="A210" s="7" t="s">
        <v>60</v>
      </c>
      <c r="B210" s="8"/>
      <c r="C210" s="107"/>
      <c r="D210" s="69"/>
    </row>
    <row r="211" spans="1:5" ht="18.95" customHeight="1">
      <c r="A211" s="7" t="s">
        <v>61</v>
      </c>
      <c r="B211" s="8"/>
      <c r="C211" s="107"/>
      <c r="D211" s="69"/>
    </row>
    <row r="212" spans="1:5" ht="18.95" customHeight="1">
      <c r="A212" s="7" t="s">
        <v>62</v>
      </c>
      <c r="B212" s="13"/>
      <c r="C212" s="99"/>
      <c r="D212" s="70"/>
    </row>
    <row r="213" spans="1:5" ht="18.95" customHeight="1">
      <c r="A213" s="4" t="s">
        <v>63</v>
      </c>
      <c r="B213" s="4"/>
      <c r="C213" s="99">
        <v>50000</v>
      </c>
      <c r="D213" s="73">
        <v>3800</v>
      </c>
    </row>
    <row r="214" spans="1:5" ht="18.95" customHeight="1">
      <c r="A214" s="4" t="s">
        <v>114</v>
      </c>
      <c r="B214" s="4"/>
      <c r="C214" s="99">
        <v>5000</v>
      </c>
      <c r="D214" s="73">
        <v>0</v>
      </c>
    </row>
    <row r="215" spans="1:5" ht="18.95" customHeight="1">
      <c r="A215" s="4" t="s">
        <v>98</v>
      </c>
      <c r="B215" s="6"/>
      <c r="C215" s="99">
        <v>136800</v>
      </c>
      <c r="D215" s="73">
        <v>68400</v>
      </c>
    </row>
    <row r="216" spans="1:5" ht="18.95" customHeight="1">
      <c r="A216" s="4" t="s">
        <v>99</v>
      </c>
      <c r="B216" s="4"/>
      <c r="C216" s="108">
        <v>20000</v>
      </c>
      <c r="D216" s="93">
        <v>7200</v>
      </c>
      <c r="E216" s="280"/>
    </row>
    <row r="217" spans="1:5" ht="18.95" customHeight="1" thickBot="1">
      <c r="A217" s="29" t="s">
        <v>10</v>
      </c>
      <c r="B217" s="4"/>
      <c r="C217" s="84">
        <f>SUM(C213:C216)</f>
        <v>211800</v>
      </c>
      <c r="D217" s="84">
        <f>SUM(D213:D216)</f>
        <v>79400</v>
      </c>
      <c r="E217" s="280"/>
    </row>
    <row r="218" spans="1:5" ht="18.95" customHeight="1" thickTop="1">
      <c r="A218" s="8" t="s">
        <v>23</v>
      </c>
      <c r="B218" s="6"/>
      <c r="C218" s="130" t="s">
        <v>23</v>
      </c>
      <c r="D218" s="94"/>
    </row>
    <row r="219" spans="1:5" ht="18.95" customHeight="1">
      <c r="A219" s="7" t="s">
        <v>68</v>
      </c>
      <c r="B219" s="6"/>
      <c r="C219" s="99" t="s">
        <v>23</v>
      </c>
      <c r="D219" s="95"/>
    </row>
    <row r="220" spans="1:5" ht="18.95" customHeight="1">
      <c r="A220" s="4" t="s">
        <v>100</v>
      </c>
      <c r="B220" s="4"/>
      <c r="C220" s="108">
        <v>10000</v>
      </c>
      <c r="D220" s="74">
        <v>0</v>
      </c>
      <c r="E220" s="31"/>
    </row>
    <row r="221" spans="1:5" ht="18.95" customHeight="1">
      <c r="A221" s="12" t="s">
        <v>101</v>
      </c>
      <c r="B221" s="4"/>
      <c r="C221" s="97"/>
      <c r="D221" s="73"/>
      <c r="E221" s="44"/>
    </row>
    <row r="222" spans="1:5" ht="18.95" customHeight="1">
      <c r="A222" s="30" t="s">
        <v>217</v>
      </c>
      <c r="B222" s="4"/>
      <c r="C222" s="138">
        <v>30000</v>
      </c>
      <c r="D222" s="96">
        <v>6456</v>
      </c>
    </row>
    <row r="223" spans="1:5" ht="18.95" customHeight="1">
      <c r="A223" s="4" t="s">
        <v>216</v>
      </c>
      <c r="B223" s="4"/>
      <c r="C223" s="93">
        <v>40000</v>
      </c>
      <c r="D223" s="93">
        <v>0</v>
      </c>
      <c r="E223" s="31"/>
    </row>
    <row r="224" spans="1:5" ht="18.95" customHeight="1">
      <c r="A224" s="15" t="s">
        <v>218</v>
      </c>
      <c r="B224" s="13"/>
      <c r="C224" s="93">
        <v>30000</v>
      </c>
      <c r="D224" s="74">
        <v>20400</v>
      </c>
      <c r="E224" s="31"/>
    </row>
    <row r="225" spans="1:7" ht="18.95" customHeight="1">
      <c r="A225" s="15" t="s">
        <v>289</v>
      </c>
      <c r="B225" s="13"/>
      <c r="C225" s="93">
        <f>200000+100000</f>
        <v>300000</v>
      </c>
      <c r="D225" s="74">
        <v>0</v>
      </c>
      <c r="E225" s="31"/>
    </row>
    <row r="226" spans="1:7" ht="18.95" customHeight="1">
      <c r="A226" s="4" t="s">
        <v>102</v>
      </c>
      <c r="B226" s="7"/>
      <c r="C226" s="108">
        <v>5000</v>
      </c>
      <c r="D226" s="74">
        <v>0</v>
      </c>
      <c r="E226" s="31"/>
    </row>
    <row r="227" spans="1:7" ht="18.95" customHeight="1" thickBot="1">
      <c r="A227" s="6" t="s">
        <v>10</v>
      </c>
      <c r="B227" s="7"/>
      <c r="C227" s="84">
        <f>SUM(C220:C226)</f>
        <v>415000</v>
      </c>
      <c r="D227" s="84">
        <f>SUM(D220:D226)</f>
        <v>26856</v>
      </c>
      <c r="E227" s="31"/>
    </row>
    <row r="228" spans="1:7" ht="18.95" customHeight="1" thickTop="1">
      <c r="A228" s="32" t="s">
        <v>73</v>
      </c>
      <c r="B228" s="23"/>
      <c r="C228" s="85"/>
      <c r="D228" s="69"/>
      <c r="E228" s="31"/>
    </row>
    <row r="229" spans="1:7" ht="18.95" customHeight="1">
      <c r="A229" s="4" t="s">
        <v>74</v>
      </c>
      <c r="B229" s="4"/>
      <c r="C229" s="99">
        <v>40000</v>
      </c>
      <c r="D229" s="70">
        <v>18711</v>
      </c>
      <c r="E229" s="31"/>
    </row>
    <row r="230" spans="1:7" ht="18.95" customHeight="1">
      <c r="A230" s="4" t="s">
        <v>103</v>
      </c>
      <c r="B230" s="4"/>
      <c r="C230" s="108">
        <v>30000</v>
      </c>
      <c r="D230" s="67">
        <v>14133</v>
      </c>
      <c r="E230" s="31"/>
    </row>
    <row r="231" spans="1:7" ht="18.95" customHeight="1" thickBot="1">
      <c r="A231" s="6" t="s">
        <v>10</v>
      </c>
      <c r="B231" s="4"/>
      <c r="C231" s="75">
        <f>SUM(C229:C230)</f>
        <v>70000</v>
      </c>
      <c r="D231" s="75">
        <f>SUM(D229:D230)</f>
        <v>32844</v>
      </c>
      <c r="E231" s="31"/>
    </row>
    <row r="232" spans="1:7" ht="18.95" customHeight="1" thickTop="1">
      <c r="A232" s="32" t="s">
        <v>76</v>
      </c>
      <c r="B232" s="23"/>
      <c r="C232" s="100"/>
      <c r="D232" s="100"/>
      <c r="E232" s="31"/>
    </row>
    <row r="233" spans="1:7" ht="18.95" customHeight="1">
      <c r="A233" s="42" t="s">
        <v>219</v>
      </c>
      <c r="B233" s="23"/>
      <c r="C233" s="109">
        <f>10000+15000</f>
        <v>25000</v>
      </c>
      <c r="D233" s="182">
        <v>9592</v>
      </c>
      <c r="E233" s="31"/>
    </row>
    <row r="234" spans="1:7" ht="18.95" customHeight="1" thickBot="1">
      <c r="A234" s="43" t="s">
        <v>10</v>
      </c>
      <c r="B234" s="4"/>
      <c r="C234" s="75">
        <f>SUM(C233)</f>
        <v>25000</v>
      </c>
      <c r="D234" s="75">
        <f>SUM(D233)</f>
        <v>9592</v>
      </c>
      <c r="E234" s="31"/>
    </row>
    <row r="235" spans="1:7" ht="18.95" customHeight="1" thickTop="1">
      <c r="A235" s="7" t="s">
        <v>104</v>
      </c>
      <c r="B235" s="4"/>
      <c r="C235" s="69"/>
      <c r="D235" s="69"/>
    </row>
    <row r="236" spans="1:7" ht="18.95" customHeight="1">
      <c r="A236" s="7" t="s">
        <v>81</v>
      </c>
      <c r="B236" s="4"/>
      <c r="C236" s="70"/>
      <c r="D236" s="70"/>
    </row>
    <row r="237" spans="1:7" ht="18.95" customHeight="1">
      <c r="A237" s="4" t="s">
        <v>105</v>
      </c>
      <c r="B237" s="6"/>
      <c r="C237" s="67"/>
      <c r="D237" s="67"/>
    </row>
    <row r="238" spans="1:7" ht="18.95" customHeight="1">
      <c r="A238" s="12" t="s">
        <v>290</v>
      </c>
      <c r="B238" s="4"/>
      <c r="C238" s="183">
        <v>23600</v>
      </c>
      <c r="D238" s="97">
        <v>0</v>
      </c>
    </row>
    <row r="239" spans="1:7" ht="19.5" customHeight="1">
      <c r="A239" s="12" t="s">
        <v>182</v>
      </c>
      <c r="B239" s="8"/>
      <c r="C239" s="139">
        <v>58200</v>
      </c>
      <c r="D239" s="98">
        <v>57990</v>
      </c>
    </row>
    <row r="240" spans="1:7" ht="18.95" customHeight="1" thickBot="1">
      <c r="A240" s="6" t="s">
        <v>10</v>
      </c>
      <c r="B240" s="4"/>
      <c r="C240" s="72">
        <f>SUM(C238:C239)</f>
        <v>81800</v>
      </c>
      <c r="D240" s="72">
        <f>SUM(D238:D239)</f>
        <v>57990</v>
      </c>
      <c r="G240" s="35"/>
    </row>
    <row r="241" spans="1:7" s="35" customFormat="1" ht="18.95" customHeight="1" thickTop="1" thickBot="1">
      <c r="A241" s="33" t="s">
        <v>106</v>
      </c>
      <c r="B241" s="34"/>
      <c r="C241" s="90">
        <f>C199+C217+C227+C231+C240+C234</f>
        <v>2915020</v>
      </c>
      <c r="D241" s="90">
        <f>D199+D217+D227+D231+D240+D234</f>
        <v>987462</v>
      </c>
      <c r="E241" s="46"/>
      <c r="G241" s="36"/>
    </row>
    <row r="242" spans="1:7" s="36" customFormat="1" ht="18.95" customHeight="1" thickTop="1">
      <c r="A242" s="215" t="s">
        <v>107</v>
      </c>
      <c r="B242" s="216"/>
      <c r="C242" s="217">
        <f>C186+C191+C241</f>
        <v>9781040</v>
      </c>
      <c r="D242" s="217">
        <f>D186+D191+D241</f>
        <v>4151281.08</v>
      </c>
      <c r="E242" s="51"/>
    </row>
    <row r="243" spans="1:7" s="36" customFormat="1" ht="18.95" customHeight="1">
      <c r="A243" s="284"/>
      <c r="B243" s="285"/>
      <c r="C243" s="286"/>
      <c r="D243" s="286"/>
      <c r="E243" s="51"/>
    </row>
    <row r="244" spans="1:7" s="36" customFormat="1" ht="18.95" customHeight="1">
      <c r="A244" s="284"/>
      <c r="B244" s="285"/>
      <c r="C244" s="286"/>
      <c r="D244" s="286"/>
      <c r="E244" s="51"/>
    </row>
    <row r="245" spans="1:7" s="36" customFormat="1" ht="18.95" customHeight="1">
      <c r="A245" s="284"/>
      <c r="B245" s="285"/>
      <c r="C245" s="286"/>
      <c r="D245" s="286"/>
      <c r="E245" s="51"/>
    </row>
    <row r="246" spans="1:7" s="36" customFormat="1" ht="18.95" customHeight="1">
      <c r="A246" s="61"/>
      <c r="B246" s="51"/>
      <c r="C246" s="184"/>
      <c r="D246" s="184"/>
      <c r="E246" s="51"/>
      <c r="G246" s="1"/>
    </row>
    <row r="247" spans="1:7" s="36" customFormat="1" ht="18.95" customHeight="1">
      <c r="A247" s="61"/>
      <c r="B247" s="51"/>
      <c r="C247" s="184"/>
      <c r="D247" s="184"/>
      <c r="E247" s="51"/>
      <c r="G247" s="1"/>
    </row>
    <row r="248" spans="1:7" ht="18.95" customHeight="1">
      <c r="A248" s="340">
        <v>7</v>
      </c>
      <c r="B248" s="340"/>
      <c r="C248" s="340"/>
      <c r="D248" s="340"/>
    </row>
    <row r="249" spans="1:7" ht="18.95" customHeight="1">
      <c r="A249" s="346" t="s">
        <v>2</v>
      </c>
      <c r="B249" s="346" t="s">
        <v>3</v>
      </c>
      <c r="C249" s="349" t="s">
        <v>4</v>
      </c>
      <c r="D249" s="344" t="s">
        <v>46</v>
      </c>
    </row>
    <row r="250" spans="1:7" ht="18.95" customHeight="1">
      <c r="A250" s="347"/>
      <c r="B250" s="347"/>
      <c r="C250" s="350"/>
      <c r="D250" s="345"/>
    </row>
    <row r="251" spans="1:7" ht="18.95" customHeight="1">
      <c r="A251" s="37" t="s">
        <v>108</v>
      </c>
      <c r="B251" s="8"/>
      <c r="C251" s="141"/>
      <c r="D251" s="85"/>
    </row>
    <row r="252" spans="1:7" ht="18.95" customHeight="1">
      <c r="A252" s="7" t="s">
        <v>109</v>
      </c>
      <c r="B252" s="4"/>
      <c r="C252" s="142"/>
      <c r="D252" s="77"/>
    </row>
    <row r="253" spans="1:7" ht="18.95" customHeight="1">
      <c r="A253" s="7" t="s">
        <v>60</v>
      </c>
      <c r="B253" s="47"/>
      <c r="C253" s="143"/>
      <c r="D253" s="99"/>
    </row>
    <row r="254" spans="1:7" ht="18.95" customHeight="1">
      <c r="A254" s="11" t="s">
        <v>68</v>
      </c>
      <c r="B254" s="4"/>
      <c r="C254" s="100"/>
      <c r="D254" s="100"/>
    </row>
    <row r="255" spans="1:7" ht="18.95" customHeight="1">
      <c r="A255" s="4" t="s">
        <v>224</v>
      </c>
      <c r="B255" s="6"/>
      <c r="C255" s="130"/>
      <c r="D255" s="101"/>
    </row>
    <row r="256" spans="1:7" ht="18.95" customHeight="1">
      <c r="A256" s="4" t="s">
        <v>225</v>
      </c>
      <c r="B256" s="4"/>
      <c r="C256" s="99">
        <v>90000</v>
      </c>
      <c r="D256" s="73">
        <v>0</v>
      </c>
    </row>
    <row r="257" spans="1:7" ht="18.95" customHeight="1">
      <c r="A257" s="8" t="s">
        <v>228</v>
      </c>
      <c r="B257" s="8"/>
      <c r="C257" s="130">
        <v>22000</v>
      </c>
      <c r="D257" s="101">
        <v>0</v>
      </c>
    </row>
    <row r="258" spans="1:7" ht="18.95" customHeight="1" thickBot="1">
      <c r="A258" s="13" t="s">
        <v>10</v>
      </c>
      <c r="B258" s="8"/>
      <c r="C258" s="84">
        <f>SUM(C255:C257)</f>
        <v>112000</v>
      </c>
      <c r="D258" s="84">
        <f>SUM(D255:D257)</f>
        <v>0</v>
      </c>
      <c r="G258" s="35"/>
    </row>
    <row r="259" spans="1:7" s="35" customFormat="1" ht="18.95" customHeight="1" thickTop="1" thickBot="1">
      <c r="A259" s="33" t="s">
        <v>110</v>
      </c>
      <c r="B259" s="34"/>
      <c r="C259" s="91">
        <f>C258</f>
        <v>112000</v>
      </c>
      <c r="D259" s="91">
        <f>D258</f>
        <v>0</v>
      </c>
      <c r="E259" s="46"/>
      <c r="G259" s="36"/>
    </row>
    <row r="260" spans="1:7" s="36" customFormat="1" ht="18.95" customHeight="1" thickTop="1" thickBot="1">
      <c r="A260" s="218" t="s">
        <v>111</v>
      </c>
      <c r="B260" s="219"/>
      <c r="C260" s="220">
        <f>C259</f>
        <v>112000</v>
      </c>
      <c r="D260" s="220">
        <f>D259</f>
        <v>0</v>
      </c>
      <c r="E260" s="51"/>
      <c r="G260" s="1"/>
    </row>
    <row r="261" spans="1:7" ht="18.95" customHeight="1" thickTop="1">
      <c r="A261" s="22" t="s">
        <v>112</v>
      </c>
      <c r="B261" s="23"/>
      <c r="C261" s="107"/>
      <c r="D261" s="103"/>
    </row>
    <row r="262" spans="1:7" ht="18.95" customHeight="1">
      <c r="A262" s="22" t="s">
        <v>113</v>
      </c>
      <c r="B262" s="4"/>
      <c r="C262" s="107"/>
      <c r="D262" s="69"/>
    </row>
    <row r="263" spans="1:7" ht="18.95" customHeight="1">
      <c r="A263" s="7" t="s">
        <v>49</v>
      </c>
      <c r="B263" s="4"/>
      <c r="C263" s="99"/>
      <c r="D263" s="70"/>
    </row>
    <row r="264" spans="1:7" ht="18.95" customHeight="1">
      <c r="A264" s="7" t="s">
        <v>95</v>
      </c>
      <c r="B264" s="4"/>
      <c r="C264" s="99" t="s">
        <v>23</v>
      </c>
      <c r="D264" s="70"/>
    </row>
    <row r="265" spans="1:7" ht="18.95" customHeight="1">
      <c r="A265" s="4" t="s">
        <v>96</v>
      </c>
      <c r="B265" s="6"/>
      <c r="C265" s="74">
        <v>1072320</v>
      </c>
      <c r="D265" s="67">
        <v>520680</v>
      </c>
    </row>
    <row r="266" spans="1:7" ht="18.95" customHeight="1">
      <c r="A266" s="4" t="s">
        <v>323</v>
      </c>
      <c r="B266" s="6"/>
      <c r="C266" s="74">
        <v>25000</v>
      </c>
      <c r="D266" s="67">
        <v>0</v>
      </c>
    </row>
    <row r="267" spans="1:7" ht="18.95" customHeight="1">
      <c r="A267" s="12" t="s">
        <v>324</v>
      </c>
      <c r="B267" s="4"/>
      <c r="C267" s="99">
        <v>145800</v>
      </c>
      <c r="D267" s="114">
        <v>75900</v>
      </c>
    </row>
    <row r="268" spans="1:7" ht="18.95" customHeight="1">
      <c r="A268" s="12" t="s">
        <v>250</v>
      </c>
      <c r="B268" s="4"/>
      <c r="C268" s="130">
        <v>15000</v>
      </c>
      <c r="D268" s="185">
        <v>3810</v>
      </c>
    </row>
    <row r="269" spans="1:7" ht="18.95" customHeight="1" thickBot="1">
      <c r="A269" s="6" t="s">
        <v>10</v>
      </c>
      <c r="B269" s="4"/>
      <c r="C269" s="84">
        <f>SUM(C265:C268)</f>
        <v>1258120</v>
      </c>
      <c r="D269" s="84">
        <f>SUM(D265:D268)</f>
        <v>600390</v>
      </c>
    </row>
    <row r="270" spans="1:7" ht="18.95" customHeight="1" thickTop="1">
      <c r="A270" s="22" t="s">
        <v>60</v>
      </c>
      <c r="B270" s="43"/>
      <c r="C270" s="107"/>
      <c r="D270" s="69"/>
    </row>
    <row r="271" spans="1:7" ht="18.95" customHeight="1">
      <c r="A271" s="7" t="s">
        <v>62</v>
      </c>
      <c r="B271" s="39"/>
      <c r="C271" s="74"/>
      <c r="D271" s="67"/>
    </row>
    <row r="272" spans="1:7" ht="18.95" customHeight="1">
      <c r="A272" s="4" t="s">
        <v>63</v>
      </c>
      <c r="B272" s="40"/>
      <c r="C272" s="271">
        <f>20000-20000</f>
        <v>0</v>
      </c>
      <c r="D272" s="74">
        <v>0</v>
      </c>
    </row>
    <row r="273" spans="1:10" ht="18.95" customHeight="1">
      <c r="A273" s="12" t="s">
        <v>114</v>
      </c>
      <c r="B273" s="4"/>
      <c r="C273" s="73">
        <v>2000</v>
      </c>
      <c r="D273" s="73">
        <v>0</v>
      </c>
    </row>
    <row r="274" spans="1:10" s="10" customFormat="1" ht="18.95" customHeight="1">
      <c r="A274" s="4" t="s">
        <v>98</v>
      </c>
      <c r="B274" s="4"/>
      <c r="C274" s="99">
        <v>36000</v>
      </c>
      <c r="D274" s="73">
        <v>18000</v>
      </c>
      <c r="F274" s="1"/>
      <c r="G274" s="1"/>
      <c r="H274" s="1"/>
      <c r="I274" s="1"/>
      <c r="J274" s="1"/>
    </row>
    <row r="275" spans="1:10" s="10" customFormat="1" ht="18.95" customHeight="1">
      <c r="A275" s="4" t="s">
        <v>229</v>
      </c>
      <c r="B275" s="4"/>
      <c r="C275" s="130">
        <v>29800</v>
      </c>
      <c r="D275" s="101">
        <v>0</v>
      </c>
      <c r="F275" s="1"/>
      <c r="G275" s="1"/>
      <c r="H275" s="1"/>
      <c r="I275" s="1"/>
      <c r="J275" s="1"/>
    </row>
    <row r="276" spans="1:10" s="10" customFormat="1" ht="18.95" customHeight="1" thickBot="1">
      <c r="A276" s="6" t="s">
        <v>10</v>
      </c>
      <c r="B276" s="4"/>
      <c r="C276" s="84">
        <f>SUM(C272:C275)</f>
        <v>67800</v>
      </c>
      <c r="D276" s="84">
        <f>SUM(D272:D275)</f>
        <v>18000</v>
      </c>
      <c r="F276" s="1"/>
      <c r="G276" s="1"/>
      <c r="H276" s="1"/>
      <c r="I276" s="1"/>
      <c r="J276" s="1"/>
    </row>
    <row r="277" spans="1:10" s="10" customFormat="1" ht="18.95" customHeight="1" thickTop="1">
      <c r="A277" s="22" t="s">
        <v>68</v>
      </c>
      <c r="B277" s="23"/>
      <c r="C277" s="141"/>
      <c r="D277" s="100"/>
      <c r="F277" s="1"/>
      <c r="G277" s="1"/>
      <c r="H277" s="1"/>
      <c r="I277" s="1"/>
      <c r="J277" s="1"/>
    </row>
    <row r="278" spans="1:10" s="10" customFormat="1" ht="18.95" customHeight="1">
      <c r="A278" s="4" t="s">
        <v>100</v>
      </c>
      <c r="B278" s="4"/>
      <c r="C278" s="107">
        <v>5000</v>
      </c>
      <c r="D278" s="89">
        <v>0</v>
      </c>
      <c r="F278" s="1"/>
      <c r="G278" s="1"/>
      <c r="H278" s="1"/>
      <c r="I278" s="1"/>
      <c r="J278" s="1"/>
    </row>
    <row r="279" spans="1:10" s="10" customFormat="1" ht="18.95" customHeight="1">
      <c r="A279" s="4" t="s">
        <v>115</v>
      </c>
      <c r="B279" s="6"/>
      <c r="C279" s="99"/>
      <c r="D279" s="95"/>
      <c r="F279" s="1"/>
      <c r="G279" s="1"/>
      <c r="H279" s="1"/>
      <c r="I279" s="1"/>
      <c r="J279" s="1"/>
    </row>
    <row r="280" spans="1:10" s="10" customFormat="1" ht="18.95" customHeight="1">
      <c r="A280" s="4" t="s">
        <v>217</v>
      </c>
      <c r="B280" s="4"/>
      <c r="C280" s="99">
        <v>50000</v>
      </c>
      <c r="D280" s="73">
        <v>4408</v>
      </c>
      <c r="F280" s="1"/>
      <c r="G280" s="1"/>
      <c r="H280" s="1"/>
      <c r="I280" s="1"/>
      <c r="J280" s="1"/>
    </row>
    <row r="281" spans="1:10" s="10" customFormat="1" ht="18.95" customHeight="1">
      <c r="A281" s="4" t="s">
        <v>230</v>
      </c>
      <c r="B281" s="4"/>
      <c r="C281" s="99">
        <v>40000</v>
      </c>
      <c r="D281" s="73">
        <v>3900</v>
      </c>
      <c r="F281" s="1"/>
      <c r="G281" s="1"/>
      <c r="H281" s="1"/>
      <c r="I281" s="1"/>
      <c r="J281" s="1"/>
    </row>
    <row r="282" spans="1:10" s="10" customFormat="1" ht="18.95" customHeight="1">
      <c r="A282" s="6" t="s">
        <v>10</v>
      </c>
      <c r="B282" s="23"/>
      <c r="C282" s="142">
        <f>SUM(C278:C281)</f>
        <v>95000</v>
      </c>
      <c r="D282" s="142">
        <f>SUM(D278:D281)</f>
        <v>8308</v>
      </c>
      <c r="F282" s="1"/>
      <c r="G282" s="1"/>
      <c r="H282" s="1"/>
      <c r="I282" s="1"/>
      <c r="J282" s="1"/>
    </row>
    <row r="283" spans="1:10" s="10" customFormat="1" ht="18.95" customHeight="1" thickBot="1">
      <c r="A283" s="55" t="s">
        <v>116</v>
      </c>
      <c r="B283" s="56"/>
      <c r="C283" s="104">
        <f>C269+C276+C282</f>
        <v>1420920</v>
      </c>
      <c r="D283" s="104">
        <f>D269+D276+D282</f>
        <v>626698</v>
      </c>
      <c r="F283" s="1"/>
      <c r="G283" s="1"/>
      <c r="H283" s="1"/>
      <c r="I283" s="1"/>
      <c r="J283" s="1"/>
    </row>
    <row r="284" spans="1:10" s="10" customFormat="1" ht="18.95" customHeight="1" thickTop="1">
      <c r="A284" s="162"/>
      <c r="B284" s="46"/>
      <c r="C284" s="163"/>
      <c r="D284" s="163"/>
      <c r="F284" s="1"/>
      <c r="G284" s="1"/>
      <c r="H284" s="1"/>
      <c r="I284" s="1"/>
      <c r="J284" s="1"/>
    </row>
    <row r="285" spans="1:10" s="10" customFormat="1" ht="18.95" customHeight="1">
      <c r="A285" s="162"/>
      <c r="B285" s="46"/>
      <c r="C285" s="163"/>
      <c r="D285" s="163"/>
      <c r="F285" s="1"/>
      <c r="G285" s="1"/>
      <c r="H285" s="1"/>
      <c r="I285" s="1"/>
      <c r="J285" s="1"/>
    </row>
    <row r="286" spans="1:10" s="10" customFormat="1" ht="18.95" customHeight="1">
      <c r="A286" s="162"/>
      <c r="B286" s="46"/>
      <c r="C286" s="163"/>
      <c r="D286" s="163"/>
      <c r="F286" s="1"/>
      <c r="G286" s="1"/>
      <c r="H286" s="1"/>
      <c r="I286" s="1"/>
      <c r="J286" s="1"/>
    </row>
    <row r="287" spans="1:10" s="10" customFormat="1" ht="18.95" customHeight="1">
      <c r="A287" s="162"/>
      <c r="B287" s="46"/>
      <c r="C287" s="163"/>
      <c r="D287" s="163"/>
      <c r="F287" s="1"/>
      <c r="G287" s="1"/>
      <c r="H287" s="1"/>
      <c r="I287" s="1"/>
      <c r="J287" s="1"/>
    </row>
    <row r="288" spans="1:10" s="10" customFormat="1" ht="18.95" customHeight="1">
      <c r="A288" s="162"/>
      <c r="B288" s="46"/>
      <c r="C288" s="163"/>
      <c r="D288" s="163"/>
      <c r="F288" s="1"/>
      <c r="G288" s="1"/>
      <c r="H288" s="1"/>
      <c r="I288" s="1"/>
      <c r="J288" s="1"/>
    </row>
    <row r="289" spans="1:10" s="10" customFormat="1" ht="18.95" customHeight="1">
      <c r="C289" s="137"/>
      <c r="D289" s="105"/>
      <c r="F289" s="1"/>
      <c r="G289" s="1"/>
      <c r="H289" s="1"/>
      <c r="I289" s="1"/>
      <c r="J289" s="1"/>
    </row>
    <row r="290" spans="1:10" s="10" customFormat="1" ht="18.95" customHeight="1">
      <c r="A290" s="340">
        <v>8</v>
      </c>
      <c r="B290" s="340"/>
      <c r="C290" s="340"/>
      <c r="D290" s="340"/>
      <c r="F290" s="1"/>
      <c r="G290" s="1"/>
      <c r="H290" s="1"/>
      <c r="I290" s="1"/>
      <c r="J290" s="1"/>
    </row>
    <row r="291" spans="1:10" s="10" customFormat="1" ht="18.95" customHeight="1">
      <c r="A291" s="346" t="s">
        <v>2</v>
      </c>
      <c r="B291" s="346" t="s">
        <v>3</v>
      </c>
      <c r="C291" s="349" t="s">
        <v>4</v>
      </c>
      <c r="D291" s="344" t="s">
        <v>46</v>
      </c>
      <c r="F291" s="1"/>
      <c r="G291" s="1"/>
      <c r="H291" s="1"/>
      <c r="I291" s="1"/>
      <c r="J291" s="1"/>
    </row>
    <row r="292" spans="1:10" s="10" customFormat="1" ht="18.95" customHeight="1">
      <c r="A292" s="347"/>
      <c r="B292" s="347"/>
      <c r="C292" s="350"/>
      <c r="D292" s="345"/>
      <c r="F292" s="1"/>
      <c r="G292" s="1"/>
      <c r="H292" s="1"/>
      <c r="I292" s="1"/>
      <c r="J292" s="1"/>
    </row>
    <row r="293" spans="1:10" s="10" customFormat="1" ht="18.95" customHeight="1">
      <c r="A293" s="7" t="s">
        <v>117</v>
      </c>
      <c r="B293" s="6"/>
      <c r="C293" s="141"/>
      <c r="D293" s="85"/>
      <c r="F293" s="1"/>
      <c r="G293" s="1"/>
      <c r="H293" s="1"/>
      <c r="I293" s="1"/>
      <c r="J293" s="1"/>
    </row>
    <row r="294" spans="1:10" s="10" customFormat="1" ht="18.95" customHeight="1">
      <c r="A294" s="22" t="s">
        <v>60</v>
      </c>
      <c r="B294" s="23"/>
      <c r="C294" s="107"/>
      <c r="D294" s="69"/>
      <c r="F294" s="1"/>
      <c r="G294" s="1"/>
      <c r="H294" s="1"/>
      <c r="I294" s="1"/>
      <c r="J294" s="1"/>
    </row>
    <row r="295" spans="1:10" s="10" customFormat="1" ht="18.95" customHeight="1">
      <c r="A295" s="7" t="s">
        <v>68</v>
      </c>
      <c r="B295" s="4"/>
      <c r="C295" s="99"/>
      <c r="D295" s="70"/>
      <c r="F295" s="1"/>
      <c r="G295" s="1"/>
      <c r="H295" s="1"/>
      <c r="I295" s="1"/>
      <c r="J295" s="1"/>
    </row>
    <row r="296" spans="1:10" s="10" customFormat="1" ht="18.95" customHeight="1">
      <c r="A296" s="4" t="s">
        <v>118</v>
      </c>
      <c r="B296" s="4"/>
      <c r="C296" s="99"/>
      <c r="D296" s="70"/>
      <c r="F296" s="1"/>
      <c r="G296" s="1"/>
      <c r="H296" s="1"/>
      <c r="I296" s="1"/>
      <c r="J296" s="1"/>
    </row>
    <row r="297" spans="1:10" s="10" customFormat="1" ht="18.95" customHeight="1">
      <c r="A297" s="4" t="s">
        <v>291</v>
      </c>
      <c r="B297" s="4"/>
      <c r="C297" s="99">
        <f>100000-25000</f>
        <v>75000</v>
      </c>
      <c r="D297" s="70">
        <v>0</v>
      </c>
      <c r="F297" s="1"/>
      <c r="G297" s="1"/>
      <c r="H297" s="1"/>
      <c r="I297" s="1"/>
      <c r="J297" s="1"/>
    </row>
    <row r="298" spans="1:10" s="10" customFormat="1" ht="18.95" customHeight="1">
      <c r="A298" s="8" t="s">
        <v>231</v>
      </c>
      <c r="B298" s="6"/>
      <c r="C298" s="108">
        <v>25000</v>
      </c>
      <c r="D298" s="67">
        <v>0</v>
      </c>
      <c r="F298" s="1"/>
      <c r="G298" s="1"/>
      <c r="H298" s="1"/>
      <c r="I298" s="1"/>
      <c r="J298" s="1"/>
    </row>
    <row r="299" spans="1:10" s="10" customFormat="1" ht="18.95" customHeight="1">
      <c r="A299" s="12" t="s">
        <v>232</v>
      </c>
      <c r="B299" s="4"/>
      <c r="C299" s="73"/>
      <c r="D299" s="70">
        <v>0</v>
      </c>
      <c r="F299" s="1"/>
      <c r="G299" s="1"/>
      <c r="H299" s="1"/>
      <c r="I299" s="1"/>
      <c r="J299" s="1"/>
    </row>
    <row r="300" spans="1:10" s="10" customFormat="1" ht="18.95" customHeight="1">
      <c r="A300" s="42" t="s">
        <v>305</v>
      </c>
      <c r="B300" s="23"/>
      <c r="C300" s="101">
        <v>8000</v>
      </c>
      <c r="D300" s="77">
        <v>0</v>
      </c>
      <c r="F300" s="1"/>
      <c r="G300" s="1"/>
      <c r="H300" s="1"/>
      <c r="I300" s="1"/>
      <c r="J300" s="1"/>
    </row>
    <row r="301" spans="1:10" s="10" customFormat="1" ht="18.95" customHeight="1">
      <c r="A301" s="42" t="s">
        <v>306</v>
      </c>
      <c r="B301" s="4"/>
      <c r="C301" s="276">
        <v>330400</v>
      </c>
      <c r="D301" s="212">
        <v>147500</v>
      </c>
      <c r="F301" s="1"/>
      <c r="G301" s="1"/>
      <c r="H301" s="1"/>
      <c r="I301" s="1"/>
      <c r="J301" s="1"/>
    </row>
    <row r="302" spans="1:10" s="10" customFormat="1" ht="18.95" customHeight="1">
      <c r="A302" s="42" t="s">
        <v>233</v>
      </c>
      <c r="B302" s="23"/>
      <c r="C302" s="101">
        <v>100300</v>
      </c>
      <c r="D302" s="77">
        <v>0</v>
      </c>
      <c r="F302" s="1"/>
      <c r="G302" s="1"/>
      <c r="H302" s="1"/>
      <c r="I302" s="1"/>
      <c r="J302" s="1"/>
    </row>
    <row r="303" spans="1:10" s="10" customFormat="1" ht="18.95" customHeight="1" thickBot="1">
      <c r="A303" s="43" t="s">
        <v>10</v>
      </c>
      <c r="B303" s="4"/>
      <c r="C303" s="75">
        <f>SUM(C297:C302)</f>
        <v>538700</v>
      </c>
      <c r="D303" s="75">
        <f>SUM(D297:D302)</f>
        <v>147500</v>
      </c>
      <c r="F303" s="1"/>
      <c r="G303" s="1"/>
      <c r="H303" s="1"/>
      <c r="I303" s="1"/>
      <c r="J303" s="1"/>
    </row>
    <row r="304" spans="1:10" s="10" customFormat="1" ht="18.95" customHeight="1" thickTop="1">
      <c r="A304" s="11" t="s">
        <v>73</v>
      </c>
      <c r="B304" s="4"/>
      <c r="C304" s="89"/>
      <c r="D304" s="69"/>
      <c r="F304" s="1"/>
      <c r="G304" s="1"/>
      <c r="H304" s="1"/>
      <c r="I304" s="1"/>
      <c r="J304" s="1"/>
    </row>
    <row r="305" spans="1:10" s="10" customFormat="1" ht="18.95" customHeight="1">
      <c r="A305" s="15" t="s">
        <v>119</v>
      </c>
      <c r="B305" s="4"/>
      <c r="C305" s="74">
        <v>734937</v>
      </c>
      <c r="D305" s="74">
        <v>0</v>
      </c>
      <c r="F305" s="1"/>
      <c r="G305" s="57"/>
      <c r="H305" s="1"/>
      <c r="I305" s="1"/>
      <c r="J305" s="1"/>
    </row>
    <row r="306" spans="1:10" s="57" customFormat="1" ht="18.95" customHeight="1" thickBot="1">
      <c r="A306" s="39" t="s">
        <v>10</v>
      </c>
      <c r="B306" s="8"/>
      <c r="C306" s="106">
        <f>SUM(C305)</f>
        <v>734937</v>
      </c>
      <c r="D306" s="106">
        <f>SUM(D305)</f>
        <v>0</v>
      </c>
    </row>
    <row r="307" spans="1:10" s="57" customFormat="1" ht="18.95" customHeight="1" thickTop="1">
      <c r="A307" s="63" t="s">
        <v>104</v>
      </c>
      <c r="B307" s="3"/>
      <c r="C307" s="107"/>
      <c r="D307" s="107"/>
    </row>
    <row r="308" spans="1:10" s="57" customFormat="1" ht="18.95" customHeight="1">
      <c r="A308" s="63" t="s">
        <v>81</v>
      </c>
      <c r="B308" s="4"/>
      <c r="C308" s="99"/>
      <c r="D308" s="99"/>
    </row>
    <row r="309" spans="1:10" s="57" customFormat="1" ht="18.95" customHeight="1">
      <c r="A309" s="63" t="s">
        <v>198</v>
      </c>
      <c r="B309" s="4"/>
      <c r="C309" s="99">
        <v>21000</v>
      </c>
      <c r="D309" s="99">
        <v>18600</v>
      </c>
    </row>
    <row r="310" spans="1:10" s="57" customFormat="1" ht="18.95" customHeight="1">
      <c r="A310" s="63" t="s">
        <v>235</v>
      </c>
      <c r="B310" s="4"/>
      <c r="C310" s="99">
        <v>97650</v>
      </c>
      <c r="D310" s="99">
        <v>0</v>
      </c>
    </row>
    <row r="311" spans="1:10" s="57" customFormat="1" ht="18.95" customHeight="1" thickBot="1">
      <c r="A311" s="39" t="s">
        <v>10</v>
      </c>
      <c r="B311" s="4"/>
      <c r="C311" s="186">
        <f>SUM(C309:C310)</f>
        <v>118650</v>
      </c>
      <c r="D311" s="186">
        <f>SUM(D309:D310)</f>
        <v>18600</v>
      </c>
    </row>
    <row r="312" spans="1:10" s="57" customFormat="1" ht="18.95" customHeight="1" thickTop="1">
      <c r="A312" s="7" t="s">
        <v>120</v>
      </c>
      <c r="B312" s="4"/>
      <c r="C312" s="107"/>
      <c r="D312" s="103"/>
    </row>
    <row r="313" spans="1:10" s="57" customFormat="1" ht="18.95" customHeight="1">
      <c r="A313" s="22" t="s">
        <v>84</v>
      </c>
      <c r="B313" s="6"/>
      <c r="C313" s="107"/>
      <c r="D313" s="69"/>
    </row>
    <row r="314" spans="1:10" s="57" customFormat="1" ht="18.95" customHeight="1">
      <c r="A314" s="7" t="s">
        <v>121</v>
      </c>
      <c r="B314" s="37"/>
      <c r="C314" s="99"/>
      <c r="D314" s="70"/>
    </row>
    <row r="315" spans="1:10" s="57" customFormat="1" ht="18.95" customHeight="1">
      <c r="A315" s="7" t="s">
        <v>122</v>
      </c>
      <c r="B315" s="37"/>
      <c r="C315" s="99"/>
      <c r="D315" s="70"/>
    </row>
    <row r="316" spans="1:10" s="57" customFormat="1" ht="18.95" customHeight="1">
      <c r="A316" s="4" t="s">
        <v>292</v>
      </c>
      <c r="B316" s="4"/>
      <c r="C316" s="73">
        <v>13392</v>
      </c>
      <c r="D316" s="73">
        <v>0</v>
      </c>
    </row>
    <row r="317" spans="1:10" s="57" customFormat="1" ht="18.95" customHeight="1">
      <c r="A317" s="4" t="s">
        <v>293</v>
      </c>
      <c r="B317" s="4"/>
      <c r="C317" s="99">
        <v>38152</v>
      </c>
      <c r="D317" s="73">
        <v>0</v>
      </c>
    </row>
    <row r="318" spans="1:10" s="57" customFormat="1" ht="18.95" customHeight="1">
      <c r="A318" s="4" t="s">
        <v>294</v>
      </c>
      <c r="B318" s="4"/>
      <c r="C318" s="108">
        <v>16480</v>
      </c>
      <c r="D318" s="74">
        <v>0</v>
      </c>
    </row>
    <row r="319" spans="1:10" s="57" customFormat="1" ht="18.95" customHeight="1">
      <c r="A319" s="12" t="s">
        <v>295</v>
      </c>
      <c r="B319" s="4"/>
      <c r="C319" s="73">
        <v>14300</v>
      </c>
      <c r="D319" s="97">
        <v>0</v>
      </c>
    </row>
    <row r="320" spans="1:10" s="57" customFormat="1" ht="18.95" customHeight="1">
      <c r="A320" s="7" t="s">
        <v>123</v>
      </c>
      <c r="B320" s="4"/>
      <c r="C320" s="107"/>
      <c r="D320" s="89"/>
    </row>
    <row r="321" spans="1:7" s="57" customFormat="1" ht="18.95" customHeight="1">
      <c r="A321" s="4" t="s">
        <v>124</v>
      </c>
      <c r="B321" s="4"/>
      <c r="C321" s="99">
        <v>16360</v>
      </c>
      <c r="D321" s="73">
        <v>16360</v>
      </c>
    </row>
    <row r="322" spans="1:7" s="57" customFormat="1" ht="18.95" customHeight="1">
      <c r="A322" s="4" t="s">
        <v>125</v>
      </c>
      <c r="B322" s="4"/>
      <c r="C322" s="108">
        <v>28800</v>
      </c>
      <c r="D322" s="74">
        <v>28800</v>
      </c>
    </row>
    <row r="323" spans="1:7" s="57" customFormat="1" ht="18.95" customHeight="1">
      <c r="A323" s="12" t="s">
        <v>126</v>
      </c>
      <c r="B323" s="4"/>
      <c r="C323" s="73">
        <v>29640</v>
      </c>
      <c r="D323" s="73">
        <v>29640</v>
      </c>
    </row>
    <row r="324" spans="1:7" s="57" customFormat="1" ht="18.95" customHeight="1">
      <c r="A324" s="21" t="s">
        <v>127</v>
      </c>
      <c r="B324" s="21"/>
      <c r="C324" s="144">
        <v>17240</v>
      </c>
      <c r="D324" s="109">
        <v>17240</v>
      </c>
    </row>
    <row r="325" spans="1:7" s="57" customFormat="1" ht="18.95" customHeight="1">
      <c r="A325" s="10"/>
      <c r="B325" s="10"/>
      <c r="C325" s="137"/>
      <c r="D325" s="105"/>
    </row>
    <row r="326" spans="1:7" s="57" customFormat="1" ht="18.95" customHeight="1">
      <c r="A326" s="10"/>
      <c r="B326" s="10"/>
      <c r="C326" s="137"/>
      <c r="D326" s="105"/>
    </row>
    <row r="327" spans="1:7" s="57" customFormat="1" ht="18.95" customHeight="1">
      <c r="A327" s="10"/>
      <c r="B327" s="10"/>
      <c r="C327" s="137"/>
      <c r="D327" s="105"/>
    </row>
    <row r="328" spans="1:7" s="57" customFormat="1" ht="18.95" customHeight="1">
      <c r="A328" s="10"/>
      <c r="B328" s="10"/>
      <c r="C328" s="137"/>
      <c r="D328" s="105"/>
    </row>
    <row r="329" spans="1:7" s="57" customFormat="1" ht="18.95" customHeight="1">
      <c r="A329" s="10"/>
      <c r="B329" s="10"/>
      <c r="C329" s="137"/>
      <c r="D329" s="105"/>
    </row>
    <row r="330" spans="1:7" s="57" customFormat="1" ht="18.95" customHeight="1">
      <c r="A330" s="10"/>
      <c r="B330" s="10"/>
      <c r="C330" s="137"/>
      <c r="D330" s="105"/>
      <c r="G330" s="45"/>
    </row>
    <row r="331" spans="1:7" s="45" customFormat="1" ht="18.95" customHeight="1">
      <c r="A331" s="343">
        <v>9</v>
      </c>
      <c r="B331" s="343"/>
      <c r="C331" s="343"/>
      <c r="D331" s="343"/>
      <c r="G331" s="1"/>
    </row>
    <row r="332" spans="1:7" ht="18.95" customHeight="1">
      <c r="A332" s="346" t="s">
        <v>2</v>
      </c>
      <c r="B332" s="346" t="s">
        <v>3</v>
      </c>
      <c r="C332" s="349" t="s">
        <v>4</v>
      </c>
      <c r="D332" s="344" t="s">
        <v>46</v>
      </c>
      <c r="G332" s="57"/>
    </row>
    <row r="333" spans="1:7" ht="18.95" customHeight="1">
      <c r="A333" s="347"/>
      <c r="B333" s="347"/>
      <c r="C333" s="350"/>
      <c r="D333" s="345"/>
    </row>
    <row r="334" spans="1:7" ht="18.95" customHeight="1">
      <c r="A334" s="7" t="s">
        <v>128</v>
      </c>
      <c r="B334" s="4"/>
      <c r="C334" s="99"/>
      <c r="D334" s="73"/>
    </row>
    <row r="335" spans="1:7" ht="18.95" customHeight="1">
      <c r="A335" s="4" t="s">
        <v>129</v>
      </c>
      <c r="B335" s="4"/>
      <c r="C335" s="99">
        <v>368000</v>
      </c>
      <c r="D335" s="73">
        <v>184000</v>
      </c>
    </row>
    <row r="336" spans="1:7" ht="18.95" customHeight="1">
      <c r="A336" s="4" t="s">
        <v>130</v>
      </c>
      <c r="B336" s="6"/>
      <c r="C336" s="108">
        <v>496000</v>
      </c>
      <c r="D336" s="74">
        <v>248000</v>
      </c>
    </row>
    <row r="337" spans="1:10" ht="18.95" customHeight="1">
      <c r="A337" s="12" t="s">
        <v>131</v>
      </c>
      <c r="B337" s="4"/>
      <c r="C337" s="145">
        <v>208000</v>
      </c>
      <c r="D337" s="73">
        <v>104000</v>
      </c>
    </row>
    <row r="338" spans="1:10" s="10" customFormat="1" ht="18.95" customHeight="1">
      <c r="A338" s="4" t="s">
        <v>132</v>
      </c>
      <c r="B338" s="4"/>
      <c r="C338" s="146">
        <v>208000</v>
      </c>
      <c r="D338" s="89">
        <v>104000</v>
      </c>
      <c r="F338" s="1"/>
      <c r="G338" s="1"/>
      <c r="H338" s="1"/>
      <c r="I338" s="1"/>
      <c r="J338" s="1"/>
    </row>
    <row r="339" spans="1:10" s="10" customFormat="1" ht="18.95" customHeight="1">
      <c r="A339" s="7" t="s">
        <v>133</v>
      </c>
      <c r="B339" s="8"/>
      <c r="C339" s="147">
        <v>80000</v>
      </c>
      <c r="D339" s="74">
        <v>0</v>
      </c>
      <c r="F339" s="1"/>
      <c r="G339" s="1"/>
      <c r="H339" s="1"/>
      <c r="I339" s="1"/>
      <c r="J339" s="1"/>
    </row>
    <row r="340" spans="1:10" s="10" customFormat="1" ht="18.95" customHeight="1" thickBot="1">
      <c r="A340" s="13" t="s">
        <v>10</v>
      </c>
      <c r="B340" s="8"/>
      <c r="C340" s="148">
        <f>C339+C338+C337+C336+C335+C324+C323+C322+C319+C318+C317+C316+C321</f>
        <v>1534364</v>
      </c>
      <c r="D340" s="110">
        <f>D339+D338+D337+D336+D335+D324+D323+D322+D319+D318+D317+D316+D321</f>
        <v>732040</v>
      </c>
      <c r="F340" s="1"/>
      <c r="G340" s="1"/>
      <c r="H340" s="1"/>
      <c r="I340" s="1"/>
      <c r="J340" s="1"/>
    </row>
    <row r="341" spans="1:10" s="10" customFormat="1" ht="18.95" customHeight="1" thickTop="1" thickBot="1">
      <c r="A341" s="33" t="s">
        <v>134</v>
      </c>
      <c r="B341" s="34"/>
      <c r="C341" s="149">
        <f>C303+C306+C311+C340</f>
        <v>2926651</v>
      </c>
      <c r="D341" s="111">
        <f>D303+D306+D311+D340</f>
        <v>898140</v>
      </c>
      <c r="F341" s="1"/>
      <c r="G341" s="1"/>
      <c r="H341" s="1"/>
      <c r="I341" s="1"/>
      <c r="J341" s="1"/>
    </row>
    <row r="342" spans="1:10" s="10" customFormat="1" ht="18.95" customHeight="1" thickTop="1" thickBot="1">
      <c r="A342" s="218" t="s">
        <v>135</v>
      </c>
      <c r="B342" s="218"/>
      <c r="C342" s="221">
        <f>C283+C341</f>
        <v>4347571</v>
      </c>
      <c r="D342" s="223">
        <f>D283+D341</f>
        <v>1524838</v>
      </c>
      <c r="F342" s="1"/>
      <c r="G342" s="1"/>
      <c r="H342" s="1"/>
      <c r="I342" s="1"/>
      <c r="J342" s="1"/>
    </row>
    <row r="343" spans="1:10" s="10" customFormat="1" ht="18.95" customHeight="1" thickTop="1">
      <c r="A343" s="7" t="s">
        <v>136</v>
      </c>
      <c r="B343" s="4"/>
      <c r="C343" s="107"/>
      <c r="D343" s="69"/>
      <c r="F343" s="1"/>
      <c r="G343" s="1"/>
      <c r="H343" s="1"/>
      <c r="I343" s="1"/>
      <c r="J343" s="1"/>
    </row>
    <row r="344" spans="1:10" s="10" customFormat="1" ht="18.95" customHeight="1">
      <c r="A344" s="7" t="s">
        <v>137</v>
      </c>
      <c r="B344" s="4"/>
      <c r="C344" s="108"/>
      <c r="D344" s="67"/>
      <c r="F344" s="1"/>
      <c r="G344" s="1"/>
      <c r="H344" s="1"/>
      <c r="I344" s="1"/>
      <c r="J344" s="1"/>
    </row>
    <row r="345" spans="1:10" s="10" customFormat="1" ht="18.95" customHeight="1">
      <c r="A345" s="11" t="s">
        <v>49</v>
      </c>
      <c r="B345" s="4"/>
      <c r="C345" s="150"/>
      <c r="D345" s="114"/>
      <c r="F345" s="1"/>
      <c r="G345" s="1"/>
      <c r="H345" s="1"/>
      <c r="I345" s="1"/>
      <c r="J345" s="1"/>
    </row>
    <row r="346" spans="1:10" s="10" customFormat="1" ht="18.95" customHeight="1">
      <c r="A346" s="7" t="s">
        <v>95</v>
      </c>
      <c r="B346" s="4"/>
      <c r="C346" s="151"/>
      <c r="D346" s="115"/>
      <c r="F346" s="1"/>
      <c r="G346" s="1"/>
      <c r="H346" s="1"/>
      <c r="I346" s="1"/>
      <c r="J346" s="1"/>
    </row>
    <row r="347" spans="1:10" s="10" customFormat="1" ht="18.95" customHeight="1">
      <c r="A347" s="4" t="s">
        <v>96</v>
      </c>
      <c r="B347" s="4"/>
      <c r="C347" s="108">
        <v>258000</v>
      </c>
      <c r="D347" s="67">
        <v>126840</v>
      </c>
      <c r="F347" s="1"/>
      <c r="G347" s="1"/>
      <c r="H347" s="1"/>
      <c r="I347" s="1"/>
      <c r="J347" s="1"/>
    </row>
    <row r="348" spans="1:10" s="10" customFormat="1" ht="18.95" customHeight="1" thickBot="1">
      <c r="A348" s="6" t="s">
        <v>10</v>
      </c>
      <c r="B348" s="4"/>
      <c r="C348" s="68">
        <f>SUM(C347:C347)</f>
        <v>258000</v>
      </c>
      <c r="D348" s="68">
        <f>SUM(D347:D347)</f>
        <v>126840</v>
      </c>
      <c r="F348" s="1"/>
      <c r="G348" s="1"/>
      <c r="H348" s="1"/>
      <c r="I348" s="1"/>
      <c r="J348" s="1"/>
    </row>
    <row r="349" spans="1:10" s="10" customFormat="1" ht="18.95" customHeight="1" thickTop="1">
      <c r="A349" s="7" t="s">
        <v>60</v>
      </c>
      <c r="B349" s="4"/>
      <c r="C349" s="107"/>
      <c r="D349" s="69"/>
      <c r="F349" s="1"/>
      <c r="G349" s="1"/>
      <c r="H349" s="1"/>
      <c r="I349" s="1"/>
      <c r="J349" s="1"/>
    </row>
    <row r="350" spans="1:10" s="10" customFormat="1" ht="18.95" customHeight="1">
      <c r="A350" s="7" t="s">
        <v>62</v>
      </c>
      <c r="B350" s="4"/>
      <c r="C350" s="99"/>
      <c r="D350" s="70"/>
      <c r="F350" s="1"/>
      <c r="G350" s="1"/>
      <c r="H350" s="1"/>
      <c r="I350" s="1"/>
      <c r="J350" s="1"/>
    </row>
    <row r="351" spans="1:10" s="10" customFormat="1" ht="18.95" customHeight="1">
      <c r="A351" s="4" t="s">
        <v>63</v>
      </c>
      <c r="B351" s="4"/>
      <c r="C351" s="270">
        <f>15000-15000</f>
        <v>0</v>
      </c>
      <c r="D351" s="70">
        <v>0</v>
      </c>
      <c r="F351" s="1"/>
      <c r="G351" s="1"/>
      <c r="H351" s="1"/>
      <c r="I351" s="1"/>
      <c r="J351" s="1"/>
    </row>
    <row r="352" spans="1:10" s="10" customFormat="1" ht="18.95" customHeight="1">
      <c r="A352" s="4" t="s">
        <v>114</v>
      </c>
      <c r="B352" s="4"/>
      <c r="C352" s="99">
        <v>1000</v>
      </c>
      <c r="D352" s="70">
        <v>0</v>
      </c>
      <c r="F352" s="1"/>
      <c r="G352" s="1"/>
      <c r="H352" s="1"/>
      <c r="I352" s="1"/>
      <c r="J352" s="1"/>
    </row>
    <row r="353" spans="1:10" s="10" customFormat="1" ht="18.95" customHeight="1">
      <c r="A353" s="4" t="s">
        <v>98</v>
      </c>
      <c r="B353" s="4"/>
      <c r="C353" s="99">
        <v>36000</v>
      </c>
      <c r="D353" s="70">
        <v>18000</v>
      </c>
      <c r="F353" s="1"/>
      <c r="G353" s="1"/>
      <c r="H353" s="1"/>
      <c r="I353" s="1"/>
      <c r="J353" s="1"/>
    </row>
    <row r="354" spans="1:10" s="10" customFormat="1" ht="18.95" customHeight="1">
      <c r="A354" s="4" t="s">
        <v>99</v>
      </c>
      <c r="B354" s="4"/>
      <c r="C354" s="108">
        <v>15000</v>
      </c>
      <c r="D354" s="67">
        <v>600</v>
      </c>
      <c r="F354" s="1"/>
      <c r="G354" s="1"/>
      <c r="H354" s="1"/>
      <c r="I354" s="1"/>
      <c r="J354" s="1"/>
    </row>
    <row r="355" spans="1:10" s="10" customFormat="1" ht="18.95" customHeight="1" thickBot="1">
      <c r="A355" s="6" t="s">
        <v>10</v>
      </c>
      <c r="B355" s="4"/>
      <c r="C355" s="68">
        <f>SUM(C351:C354)</f>
        <v>52000</v>
      </c>
      <c r="D355" s="68">
        <f>SUM(D351:D354)</f>
        <v>18600</v>
      </c>
      <c r="F355" s="1"/>
      <c r="G355" s="1"/>
      <c r="H355" s="1"/>
      <c r="I355" s="1"/>
      <c r="J355" s="1"/>
    </row>
    <row r="356" spans="1:10" s="10" customFormat="1" ht="18.95" customHeight="1" thickTop="1">
      <c r="A356" s="37" t="s">
        <v>68</v>
      </c>
      <c r="B356" s="4"/>
      <c r="C356" s="107"/>
      <c r="D356" s="116"/>
      <c r="F356" s="1"/>
      <c r="G356" s="1"/>
      <c r="H356" s="1"/>
      <c r="I356" s="1"/>
      <c r="J356" s="1"/>
    </row>
    <row r="357" spans="1:10" s="10" customFormat="1" ht="18.95" customHeight="1">
      <c r="A357" s="12" t="s">
        <v>118</v>
      </c>
      <c r="B357" s="4"/>
      <c r="C357" s="97"/>
      <c r="D357" s="114"/>
      <c r="F357" s="1"/>
      <c r="G357" s="1"/>
      <c r="H357" s="1"/>
      <c r="I357" s="1"/>
      <c r="J357" s="1"/>
    </row>
    <row r="358" spans="1:10" s="10" customFormat="1" ht="18.95" customHeight="1">
      <c r="A358" s="23" t="s">
        <v>241</v>
      </c>
      <c r="B358" s="1"/>
      <c r="C358" s="107">
        <v>15000</v>
      </c>
      <c r="D358" s="89">
        <v>0</v>
      </c>
      <c r="F358" s="1"/>
      <c r="G358" s="1"/>
      <c r="H358" s="1"/>
      <c r="I358" s="1"/>
      <c r="J358" s="1"/>
    </row>
    <row r="359" spans="1:10" s="10" customFormat="1" ht="18.95" customHeight="1">
      <c r="A359" s="8" t="s">
        <v>237</v>
      </c>
      <c r="B359" s="8"/>
      <c r="C359" s="152">
        <v>15000</v>
      </c>
      <c r="D359" s="74">
        <v>0</v>
      </c>
      <c r="F359" s="1"/>
      <c r="G359" s="1"/>
      <c r="H359" s="1"/>
      <c r="I359" s="1"/>
      <c r="J359" s="1"/>
    </row>
    <row r="360" spans="1:10" s="10" customFormat="1" ht="18.95" customHeight="1" thickBot="1">
      <c r="A360" s="13" t="s">
        <v>10</v>
      </c>
      <c r="B360" s="8"/>
      <c r="C360" s="68">
        <f>SUM(C356:C359)</f>
        <v>30000</v>
      </c>
      <c r="D360" s="68">
        <f>SUM(D356:D359)</f>
        <v>0</v>
      </c>
      <c r="F360" s="1"/>
      <c r="G360" s="1"/>
      <c r="H360" s="1"/>
      <c r="I360" s="1"/>
      <c r="J360" s="1"/>
    </row>
    <row r="361" spans="1:10" s="10" customFormat="1" ht="18.95" customHeight="1" thickTop="1">
      <c r="A361" s="227" t="s">
        <v>104</v>
      </c>
      <c r="B361" s="19"/>
      <c r="C361" s="199"/>
      <c r="D361" s="204"/>
      <c r="F361" s="1"/>
      <c r="G361" s="1"/>
      <c r="H361" s="1"/>
      <c r="I361" s="1"/>
      <c r="J361" s="1"/>
    </row>
    <row r="362" spans="1:10" s="10" customFormat="1" ht="18.95" customHeight="1">
      <c r="A362" s="200" t="s">
        <v>81</v>
      </c>
      <c r="B362" s="196"/>
      <c r="C362" s="201"/>
      <c r="D362" s="198"/>
      <c r="F362" s="1"/>
      <c r="G362" s="1"/>
      <c r="H362" s="1"/>
      <c r="I362" s="1"/>
      <c r="J362" s="1"/>
    </row>
    <row r="363" spans="1:10" s="10" customFormat="1" ht="18.95" customHeight="1">
      <c r="A363" s="193" t="s">
        <v>238</v>
      </c>
      <c r="B363" s="187"/>
      <c r="C363" s="188"/>
      <c r="D363" s="189"/>
      <c r="F363" s="1"/>
      <c r="G363" s="1"/>
      <c r="H363" s="1"/>
      <c r="I363" s="1"/>
      <c r="J363" s="1"/>
    </row>
    <row r="364" spans="1:10" s="10" customFormat="1" ht="18.95" customHeight="1">
      <c r="A364" s="18" t="s">
        <v>239</v>
      </c>
      <c r="B364" s="19"/>
      <c r="C364" s="205">
        <v>5900</v>
      </c>
      <c r="D364" s="204">
        <v>5900</v>
      </c>
      <c r="F364" s="1"/>
      <c r="G364" s="1"/>
      <c r="H364" s="1"/>
      <c r="I364" s="1"/>
      <c r="J364" s="1"/>
    </row>
    <row r="365" spans="1:10" s="10" customFormat="1" ht="18.95" customHeight="1">
      <c r="A365" s="193" t="s">
        <v>182</v>
      </c>
      <c r="B365" s="187"/>
      <c r="C365" s="205"/>
      <c r="D365" s="204"/>
      <c r="F365" s="1"/>
      <c r="G365" s="1"/>
      <c r="H365" s="1"/>
      <c r="I365" s="1"/>
      <c r="J365" s="1"/>
    </row>
    <row r="366" spans="1:10" s="10" customFormat="1" ht="18.95" customHeight="1">
      <c r="A366" s="18" t="s">
        <v>240</v>
      </c>
      <c r="B366" s="19"/>
      <c r="C366" s="202">
        <v>21000</v>
      </c>
      <c r="D366" s="189">
        <v>21000</v>
      </c>
      <c r="F366" s="1"/>
      <c r="G366" s="1"/>
      <c r="H366" s="1"/>
      <c r="I366" s="1"/>
      <c r="J366" s="1"/>
    </row>
    <row r="367" spans="1:10" s="10" customFormat="1" ht="18.95" customHeight="1" thickBot="1">
      <c r="A367" s="19" t="s">
        <v>10</v>
      </c>
      <c r="B367" s="19"/>
      <c r="C367" s="194">
        <f>SUM(C364:C366)</f>
        <v>26900</v>
      </c>
      <c r="D367" s="195">
        <f>SUM(D364:D366)</f>
        <v>26900</v>
      </c>
      <c r="F367" s="1"/>
      <c r="G367" s="1"/>
      <c r="H367" s="1"/>
      <c r="I367" s="1"/>
      <c r="J367" s="1"/>
    </row>
    <row r="368" spans="1:10" s="10" customFormat="1" ht="18.95" customHeight="1" thickTop="1" thickBot="1">
      <c r="A368" s="55" t="s">
        <v>138</v>
      </c>
      <c r="B368" s="56"/>
      <c r="C368" s="117">
        <f>C348+C355+C360+C367</f>
        <v>366900</v>
      </c>
      <c r="D368" s="117">
        <f>D348+D355+D360+D367</f>
        <v>172340</v>
      </c>
      <c r="F368" s="1"/>
      <c r="G368" s="1"/>
      <c r="H368" s="1"/>
      <c r="I368" s="1"/>
      <c r="J368" s="1"/>
    </row>
    <row r="369" spans="1:10" s="10" customFormat="1" ht="18.95" customHeight="1" thickTop="1">
      <c r="A369" s="61"/>
      <c r="B369" s="51"/>
      <c r="C369" s="164"/>
      <c r="D369" s="164"/>
      <c r="F369" s="1"/>
      <c r="G369" s="1"/>
      <c r="H369" s="1"/>
      <c r="I369" s="1"/>
      <c r="J369" s="1"/>
    </row>
    <row r="370" spans="1:10" ht="18.95" customHeight="1">
      <c r="A370" s="61"/>
      <c r="B370" s="51"/>
      <c r="C370" s="164"/>
      <c r="D370" s="164"/>
    </row>
    <row r="371" spans="1:10" ht="18.95" customHeight="1">
      <c r="A371" s="61"/>
      <c r="B371" s="51"/>
      <c r="C371" s="164"/>
      <c r="D371" s="164"/>
    </row>
    <row r="372" spans="1:10" ht="18.95" customHeight="1">
      <c r="A372" s="340">
        <v>10</v>
      </c>
      <c r="B372" s="340"/>
      <c r="C372" s="340"/>
      <c r="D372" s="340"/>
    </row>
    <row r="373" spans="1:10" ht="18.95" customHeight="1">
      <c r="A373" s="341" t="s">
        <v>2</v>
      </c>
      <c r="B373" s="341" t="s">
        <v>3</v>
      </c>
      <c r="C373" s="342" t="s">
        <v>4</v>
      </c>
      <c r="D373" s="342" t="s">
        <v>46</v>
      </c>
    </row>
    <row r="374" spans="1:10" ht="18.95" customHeight="1">
      <c r="A374" s="341"/>
      <c r="B374" s="341"/>
      <c r="C374" s="342"/>
      <c r="D374" s="342"/>
      <c r="G374" s="191"/>
    </row>
    <row r="375" spans="1:10" s="191" customFormat="1" ht="18.95" customHeight="1">
      <c r="A375" s="200" t="s">
        <v>242</v>
      </c>
      <c r="B375" s="196"/>
      <c r="C375" s="201"/>
      <c r="D375" s="198"/>
      <c r="E375" s="190"/>
    </row>
    <row r="376" spans="1:10" s="191" customFormat="1" ht="18.95" customHeight="1">
      <c r="A376" s="200" t="s">
        <v>243</v>
      </c>
      <c r="B376" s="196"/>
      <c r="C376" s="201"/>
      <c r="D376" s="198"/>
      <c r="E376" s="190"/>
    </row>
    <row r="377" spans="1:10" s="191" customFormat="1" ht="18.95" customHeight="1">
      <c r="A377" s="192" t="s">
        <v>68</v>
      </c>
      <c r="B377" s="187"/>
      <c r="C377" s="188"/>
      <c r="D377" s="189"/>
      <c r="E377" s="190"/>
    </row>
    <row r="378" spans="1:10" s="191" customFormat="1" ht="18.95" customHeight="1">
      <c r="A378" s="12" t="s">
        <v>151</v>
      </c>
      <c r="B378" s="19"/>
      <c r="C378" s="199"/>
      <c r="D378" s="204"/>
      <c r="E378" s="190"/>
    </row>
    <row r="379" spans="1:10" s="191" customFormat="1" ht="18.95" customHeight="1">
      <c r="A379" s="42" t="s">
        <v>244</v>
      </c>
      <c r="B379" s="196"/>
      <c r="C379" s="197">
        <v>10000</v>
      </c>
      <c r="D379" s="198">
        <v>0</v>
      </c>
      <c r="E379" s="190"/>
    </row>
    <row r="380" spans="1:10" s="191" customFormat="1" ht="18.95" customHeight="1">
      <c r="A380" s="42" t="s">
        <v>247</v>
      </c>
      <c r="B380" s="196"/>
      <c r="C380" s="197">
        <v>10000</v>
      </c>
      <c r="D380" s="198">
        <v>0</v>
      </c>
      <c r="E380" s="190"/>
    </row>
    <row r="381" spans="1:10" s="191" customFormat="1" ht="18.95" customHeight="1">
      <c r="A381" s="12" t="s">
        <v>245</v>
      </c>
      <c r="B381" s="19"/>
      <c r="C381" s="203">
        <v>20000</v>
      </c>
      <c r="D381" s="204">
        <v>0</v>
      </c>
      <c r="E381" s="190"/>
    </row>
    <row r="382" spans="1:10" s="191" customFormat="1" ht="18.95" customHeight="1">
      <c r="A382" s="12" t="s">
        <v>246</v>
      </c>
      <c r="B382" s="19"/>
      <c r="C382" s="203">
        <v>20000</v>
      </c>
      <c r="D382" s="204">
        <v>0</v>
      </c>
      <c r="E382" s="190"/>
    </row>
    <row r="383" spans="1:10" s="191" customFormat="1" ht="18.95" customHeight="1">
      <c r="A383" s="18" t="s">
        <v>248</v>
      </c>
      <c r="B383" s="19"/>
      <c r="C383" s="74">
        <v>10000</v>
      </c>
      <c r="D383" s="228">
        <v>0</v>
      </c>
      <c r="E383" s="190"/>
    </row>
    <row r="384" spans="1:10" s="191" customFormat="1" ht="18.95" customHeight="1" thickBot="1">
      <c r="A384" s="196" t="s">
        <v>10</v>
      </c>
      <c r="B384" s="196"/>
      <c r="C384" s="206">
        <f>SUM(C379:C383)</f>
        <v>70000</v>
      </c>
      <c r="D384" s="75">
        <f>SUM(D379:D383)</f>
        <v>0</v>
      </c>
      <c r="E384" s="190"/>
      <c r="G384" s="1"/>
    </row>
    <row r="385" spans="1:4" ht="18.95" customHeight="1" thickTop="1" thickBot="1">
      <c r="A385" s="33" t="s">
        <v>249</v>
      </c>
      <c r="B385" s="34"/>
      <c r="C385" s="117">
        <f>C384</f>
        <v>70000</v>
      </c>
      <c r="D385" s="117">
        <f>D384</f>
        <v>0</v>
      </c>
    </row>
    <row r="386" spans="1:4" ht="18.95" customHeight="1" thickTop="1">
      <c r="A386" s="218" t="s">
        <v>139</v>
      </c>
      <c r="B386" s="219"/>
      <c r="C386" s="277">
        <f>C368+C385</f>
        <v>436900</v>
      </c>
      <c r="D386" s="277">
        <f>D368+D385</f>
        <v>172340</v>
      </c>
    </row>
    <row r="387" spans="1:4" ht="18.95" customHeight="1">
      <c r="A387" s="32" t="s">
        <v>140</v>
      </c>
      <c r="B387" s="23"/>
      <c r="C387" s="1"/>
      <c r="D387" s="85"/>
    </row>
    <row r="388" spans="1:4" ht="18.95" customHeight="1">
      <c r="A388" s="11" t="s">
        <v>141</v>
      </c>
      <c r="B388" s="4"/>
      <c r="C388" s="97"/>
      <c r="D388" s="114"/>
    </row>
    <row r="389" spans="1:4" ht="18.95" customHeight="1">
      <c r="A389" s="37" t="s">
        <v>49</v>
      </c>
      <c r="B389" s="8"/>
      <c r="C389" s="152"/>
      <c r="D389" s="67"/>
    </row>
    <row r="390" spans="1:4" ht="18.95" customHeight="1">
      <c r="A390" s="7" t="s">
        <v>95</v>
      </c>
      <c r="B390" s="4"/>
      <c r="C390" s="150"/>
      <c r="D390" s="114"/>
    </row>
    <row r="391" spans="1:4" ht="18.95" customHeight="1">
      <c r="A391" s="12" t="s">
        <v>142</v>
      </c>
      <c r="B391" s="4"/>
      <c r="C391" s="73">
        <v>523560</v>
      </c>
      <c r="D391" s="70">
        <v>286706</v>
      </c>
    </row>
    <row r="392" spans="1:4" ht="18.95" customHeight="1">
      <c r="A392" s="8" t="s">
        <v>58</v>
      </c>
      <c r="B392" s="8"/>
      <c r="C392" s="152">
        <v>42000</v>
      </c>
      <c r="D392" s="67">
        <v>19532</v>
      </c>
    </row>
    <row r="393" spans="1:4" ht="18.95" customHeight="1">
      <c r="A393" s="8" t="s">
        <v>188</v>
      </c>
      <c r="B393" s="8"/>
      <c r="C393" s="108">
        <v>395280</v>
      </c>
      <c r="D393" s="67">
        <v>196898</v>
      </c>
    </row>
    <row r="394" spans="1:4" ht="18.95" customHeight="1">
      <c r="A394" s="12" t="s">
        <v>250</v>
      </c>
      <c r="B394" s="4"/>
      <c r="C394" s="99">
        <v>43560</v>
      </c>
      <c r="D394" s="70">
        <v>21665</v>
      </c>
    </row>
    <row r="395" spans="1:4" ht="18.95" customHeight="1">
      <c r="A395" s="12" t="s">
        <v>190</v>
      </c>
      <c r="B395" s="4"/>
      <c r="C395" s="74">
        <v>16560</v>
      </c>
      <c r="D395" s="67">
        <v>0</v>
      </c>
    </row>
    <row r="396" spans="1:4" ht="18.95" customHeight="1" thickBot="1">
      <c r="A396" s="6" t="s">
        <v>10</v>
      </c>
      <c r="B396" s="4"/>
      <c r="C396" s="68">
        <f>SUM(C391:C395)</f>
        <v>1020960</v>
      </c>
      <c r="D396" s="68">
        <f>SUM(D391:D395)</f>
        <v>524801</v>
      </c>
    </row>
    <row r="397" spans="1:4" ht="18.95" customHeight="1" thickTop="1">
      <c r="A397" s="37" t="s">
        <v>60</v>
      </c>
      <c r="B397" s="8"/>
      <c r="C397" s="154"/>
      <c r="D397" s="77"/>
    </row>
    <row r="398" spans="1:4" ht="18.95" customHeight="1">
      <c r="A398" s="7" t="s">
        <v>62</v>
      </c>
      <c r="B398" s="4"/>
      <c r="C398" s="150"/>
      <c r="D398" s="114"/>
    </row>
    <row r="399" spans="1:4" ht="18.95" customHeight="1">
      <c r="A399" s="12" t="s">
        <v>63</v>
      </c>
      <c r="B399" s="4"/>
      <c r="C399" s="269">
        <f>40000-26000-14000</f>
        <v>0</v>
      </c>
      <c r="D399" s="97">
        <v>0</v>
      </c>
    </row>
    <row r="400" spans="1:4" ht="18.95" customHeight="1">
      <c r="A400" s="12" t="s">
        <v>114</v>
      </c>
      <c r="B400" s="4"/>
      <c r="C400" s="73">
        <v>5000</v>
      </c>
      <c r="D400" s="97">
        <v>0</v>
      </c>
    </row>
    <row r="401" spans="1:5" ht="18.95" customHeight="1">
      <c r="A401" s="8" t="s">
        <v>98</v>
      </c>
      <c r="B401" s="8"/>
      <c r="C401" s="152">
        <v>64800</v>
      </c>
      <c r="D401" s="74">
        <v>13050</v>
      </c>
      <c r="E401" s="280"/>
    </row>
    <row r="402" spans="1:5" ht="18.95" customHeight="1">
      <c r="A402" s="4" t="s">
        <v>99</v>
      </c>
      <c r="B402" s="45"/>
      <c r="C402" s="108">
        <v>15000</v>
      </c>
      <c r="D402" s="74">
        <v>0</v>
      </c>
      <c r="E402" s="280"/>
    </row>
    <row r="403" spans="1:5" ht="18.95" customHeight="1" thickBot="1">
      <c r="A403" s="6" t="s">
        <v>10</v>
      </c>
      <c r="B403" s="7"/>
      <c r="C403" s="75">
        <f>SUM(C399:C402)</f>
        <v>84800</v>
      </c>
      <c r="D403" s="75">
        <f>SUM(D399:D402)</f>
        <v>13050</v>
      </c>
      <c r="E403" s="280"/>
    </row>
    <row r="404" spans="1:5" ht="18.95" customHeight="1" thickTop="1">
      <c r="A404" s="7" t="s">
        <v>68</v>
      </c>
      <c r="B404" s="4"/>
      <c r="C404" s="130"/>
      <c r="D404" s="101"/>
    </row>
    <row r="405" spans="1:5" ht="18.95" customHeight="1">
      <c r="A405" s="4" t="s">
        <v>100</v>
      </c>
      <c r="B405" s="4"/>
      <c r="C405" s="108">
        <v>10000</v>
      </c>
      <c r="D405" s="74">
        <v>0</v>
      </c>
    </row>
    <row r="406" spans="1:5" ht="18.95" customHeight="1">
      <c r="A406" s="4" t="s">
        <v>143</v>
      </c>
      <c r="B406" s="8"/>
      <c r="C406" s="74" t="s">
        <v>23</v>
      </c>
      <c r="D406" s="93"/>
    </row>
    <row r="407" spans="1:5" ht="18.95" customHeight="1">
      <c r="A407" s="4" t="s">
        <v>217</v>
      </c>
      <c r="B407" s="8"/>
      <c r="C407" s="93">
        <v>20000</v>
      </c>
      <c r="D407" s="74">
        <v>7864</v>
      </c>
    </row>
    <row r="408" spans="1:5" ht="18.95" customHeight="1">
      <c r="A408" s="4" t="s">
        <v>216</v>
      </c>
      <c r="B408" s="8"/>
      <c r="C408" s="93">
        <v>20000</v>
      </c>
      <c r="D408" s="74">
        <v>0</v>
      </c>
    </row>
    <row r="409" spans="1:5" ht="18.95" customHeight="1">
      <c r="A409" s="12" t="s">
        <v>102</v>
      </c>
      <c r="B409" s="4"/>
      <c r="C409" s="93">
        <f>30000+100000</f>
        <v>130000</v>
      </c>
      <c r="D409" s="74">
        <v>26000</v>
      </c>
    </row>
    <row r="410" spans="1:5" ht="18.95" customHeight="1" thickBot="1">
      <c r="A410" s="20" t="s">
        <v>10</v>
      </c>
      <c r="B410" s="50"/>
      <c r="C410" s="75">
        <f>SUM(C405:C409)</f>
        <v>180000</v>
      </c>
      <c r="D410" s="75">
        <f>SUM(D405:D409)</f>
        <v>33864</v>
      </c>
    </row>
    <row r="411" spans="1:5" ht="18.95" customHeight="1" thickTop="1">
      <c r="A411" s="282"/>
      <c r="B411" s="31"/>
      <c r="C411" s="118"/>
      <c r="D411" s="118"/>
    </row>
    <row r="412" spans="1:5" ht="18.95" customHeight="1">
      <c r="A412" s="282"/>
      <c r="B412" s="31"/>
      <c r="C412" s="118"/>
      <c r="D412" s="118"/>
    </row>
    <row r="413" spans="1:5" ht="18.95" customHeight="1">
      <c r="A413" s="340">
        <v>11</v>
      </c>
      <c r="B413" s="340"/>
      <c r="C413" s="340"/>
      <c r="D413" s="340"/>
    </row>
    <row r="414" spans="1:5" ht="18.95" customHeight="1">
      <c r="A414" s="353" t="s">
        <v>2</v>
      </c>
      <c r="B414" s="353" t="s">
        <v>3</v>
      </c>
      <c r="C414" s="354" t="s">
        <v>4</v>
      </c>
      <c r="D414" s="355" t="s">
        <v>46</v>
      </c>
    </row>
    <row r="415" spans="1:5" ht="18.95" customHeight="1">
      <c r="A415" s="347"/>
      <c r="B415" s="347"/>
      <c r="C415" s="350"/>
      <c r="D415" s="345"/>
    </row>
    <row r="416" spans="1:5" ht="18.95" customHeight="1">
      <c r="A416" s="7" t="s">
        <v>73</v>
      </c>
      <c r="B416" s="4"/>
      <c r="C416" s="107"/>
      <c r="D416" s="89"/>
    </row>
    <row r="417" spans="1:7" ht="18.95" customHeight="1">
      <c r="A417" s="4" t="s">
        <v>74</v>
      </c>
      <c r="B417" s="4"/>
      <c r="C417" s="99">
        <v>20000</v>
      </c>
      <c r="D417" s="73">
        <v>0</v>
      </c>
    </row>
    <row r="418" spans="1:7" ht="18.95" customHeight="1">
      <c r="A418" s="12" t="s">
        <v>251</v>
      </c>
      <c r="B418" s="4"/>
      <c r="C418" s="99">
        <v>100000</v>
      </c>
      <c r="D418" s="73">
        <v>30000</v>
      </c>
    </row>
    <row r="419" spans="1:7" ht="18.95" customHeight="1">
      <c r="A419" s="12" t="s">
        <v>252</v>
      </c>
      <c r="B419" s="4"/>
      <c r="C419" s="108">
        <v>10000</v>
      </c>
      <c r="D419" s="74">
        <v>0</v>
      </c>
    </row>
    <row r="420" spans="1:7" ht="18.95" customHeight="1">
      <c r="A420" s="4" t="s">
        <v>144</v>
      </c>
      <c r="B420" s="4"/>
      <c r="C420" s="108">
        <v>50000</v>
      </c>
      <c r="D420" s="74">
        <v>29175</v>
      </c>
    </row>
    <row r="421" spans="1:7" ht="18.95" customHeight="1" thickBot="1">
      <c r="A421" s="6" t="s">
        <v>10</v>
      </c>
      <c r="B421" s="7"/>
      <c r="C421" s="75">
        <f>SUM(C417:C420)</f>
        <v>180000</v>
      </c>
      <c r="D421" s="75">
        <f>SUM(D417:D420)</f>
        <v>59175</v>
      </c>
    </row>
    <row r="422" spans="1:7" ht="18.95" customHeight="1" thickTop="1">
      <c r="A422" s="32" t="s">
        <v>104</v>
      </c>
      <c r="B422" s="23"/>
      <c r="C422" s="141"/>
      <c r="D422" s="85"/>
      <c r="G422" s="35"/>
    </row>
    <row r="423" spans="1:7" s="35" customFormat="1" ht="18.95" customHeight="1">
      <c r="A423" s="7" t="s">
        <v>81</v>
      </c>
      <c r="B423" s="4"/>
      <c r="C423" s="155"/>
      <c r="D423" s="119"/>
      <c r="E423" s="46"/>
    </row>
    <row r="424" spans="1:7" s="35" customFormat="1" ht="18.95" customHeight="1">
      <c r="A424" s="4" t="s">
        <v>198</v>
      </c>
      <c r="B424" s="4"/>
      <c r="C424" s="208"/>
      <c r="D424" s="209"/>
      <c r="E424" s="46"/>
    </row>
    <row r="425" spans="1:7" s="35" customFormat="1" ht="18.95" customHeight="1">
      <c r="A425" s="4" t="s">
        <v>199</v>
      </c>
      <c r="B425" s="4"/>
      <c r="C425" s="157">
        <v>8700</v>
      </c>
      <c r="D425" s="209">
        <v>0</v>
      </c>
      <c r="E425" s="46"/>
    </row>
    <row r="426" spans="1:7" s="35" customFormat="1" ht="18.95" customHeight="1">
      <c r="A426" s="4" t="s">
        <v>253</v>
      </c>
      <c r="B426" s="4"/>
      <c r="C426" s="157">
        <v>6000</v>
      </c>
      <c r="D426" s="209">
        <v>0</v>
      </c>
      <c r="E426" s="46"/>
      <c r="G426" s="36"/>
    </row>
    <row r="427" spans="1:7" s="36" customFormat="1" ht="18.95" customHeight="1">
      <c r="A427" s="12" t="s">
        <v>254</v>
      </c>
      <c r="B427" s="4"/>
      <c r="C427" s="107" t="s">
        <v>23</v>
      </c>
      <c r="D427" s="69"/>
      <c r="E427" s="51"/>
      <c r="G427" s="1"/>
    </row>
    <row r="428" spans="1:7" ht="18.95" customHeight="1">
      <c r="A428" s="12" t="s">
        <v>256</v>
      </c>
      <c r="B428" s="4"/>
      <c r="C428" s="107">
        <v>140000</v>
      </c>
      <c r="D428" s="89">
        <v>34500</v>
      </c>
    </row>
    <row r="429" spans="1:7" ht="18.95" customHeight="1">
      <c r="A429" s="12" t="s">
        <v>255</v>
      </c>
      <c r="B429" s="4"/>
      <c r="C429" s="107"/>
      <c r="D429" s="89">
        <v>0</v>
      </c>
    </row>
    <row r="430" spans="1:7" ht="18.95" customHeight="1">
      <c r="A430" s="4" t="s">
        <v>257</v>
      </c>
      <c r="B430" s="4"/>
      <c r="C430" s="99">
        <v>5000</v>
      </c>
      <c r="D430" s="73">
        <v>0</v>
      </c>
    </row>
    <row r="431" spans="1:7" ht="18.95" customHeight="1" thickBot="1">
      <c r="A431" s="6" t="s">
        <v>10</v>
      </c>
      <c r="B431" s="4"/>
      <c r="C431" s="75">
        <f>SUM(C425:C430)</f>
        <v>159700</v>
      </c>
      <c r="D431" s="75">
        <f>SUM(D425:D430)</f>
        <v>34500</v>
      </c>
    </row>
    <row r="432" spans="1:7" ht="18.95" customHeight="1" thickTop="1" thickBot="1">
      <c r="A432" s="24" t="s">
        <v>145</v>
      </c>
      <c r="B432" s="46"/>
      <c r="C432" s="120">
        <f>+C396+C403+C410+C421+C431</f>
        <v>1625460</v>
      </c>
      <c r="D432" s="120">
        <f>+D396+D403+D410+D421+D431</f>
        <v>665390</v>
      </c>
    </row>
    <row r="433" spans="1:10" ht="18.95" customHeight="1" thickTop="1">
      <c r="A433" s="7" t="s">
        <v>146</v>
      </c>
      <c r="C433" s="107"/>
      <c r="D433" s="69"/>
    </row>
    <row r="434" spans="1:10" s="10" customFormat="1" ht="18.95" customHeight="1">
      <c r="A434" s="7" t="s">
        <v>104</v>
      </c>
      <c r="B434" s="4"/>
      <c r="C434" s="99"/>
      <c r="D434" s="70"/>
      <c r="F434" s="1"/>
      <c r="G434" s="1"/>
      <c r="H434" s="1"/>
      <c r="I434" s="1"/>
      <c r="J434" s="1"/>
    </row>
    <row r="435" spans="1:10" s="10" customFormat="1" ht="18.95" customHeight="1">
      <c r="A435" s="7" t="s">
        <v>82</v>
      </c>
      <c r="B435" s="4"/>
      <c r="C435" s="99"/>
      <c r="D435" s="70"/>
      <c r="F435" s="1"/>
      <c r="G435" s="1"/>
      <c r="H435" s="1"/>
      <c r="I435" s="1"/>
      <c r="J435" s="1"/>
    </row>
    <row r="436" spans="1:10" s="10" customFormat="1" ht="18.95" customHeight="1">
      <c r="A436" s="7" t="s">
        <v>258</v>
      </c>
      <c r="B436" s="4"/>
      <c r="C436" s="108"/>
      <c r="D436" s="67"/>
      <c r="F436" s="1"/>
      <c r="G436" s="1"/>
      <c r="H436" s="1"/>
      <c r="I436" s="1"/>
      <c r="J436" s="1"/>
    </row>
    <row r="437" spans="1:10" s="10" customFormat="1" ht="18.95" customHeight="1">
      <c r="A437" s="4" t="s">
        <v>259</v>
      </c>
      <c r="B437" s="4"/>
      <c r="C437" s="108">
        <v>319000</v>
      </c>
      <c r="D437" s="67">
        <v>0</v>
      </c>
      <c r="F437" s="1"/>
      <c r="G437" s="1"/>
      <c r="H437" s="1"/>
      <c r="I437" s="1"/>
      <c r="J437" s="1"/>
    </row>
    <row r="438" spans="1:10" s="10" customFormat="1" ht="18.95" customHeight="1">
      <c r="A438" s="4" t="s">
        <v>261</v>
      </c>
      <c r="B438" s="4"/>
      <c r="C438" s="108">
        <v>758000</v>
      </c>
      <c r="D438" s="67">
        <v>0</v>
      </c>
      <c r="F438" s="1"/>
      <c r="G438" s="1"/>
      <c r="H438" s="1"/>
      <c r="I438" s="1"/>
      <c r="J438" s="1"/>
    </row>
    <row r="439" spans="1:10" s="10" customFormat="1" ht="18.95" customHeight="1">
      <c r="A439" s="4" t="s">
        <v>260</v>
      </c>
      <c r="B439" s="4"/>
      <c r="C439" s="108">
        <v>940000</v>
      </c>
      <c r="D439" s="67">
        <v>0</v>
      </c>
      <c r="F439" s="1"/>
      <c r="G439" s="1"/>
      <c r="H439" s="1"/>
      <c r="I439" s="1"/>
      <c r="J439" s="1"/>
    </row>
    <row r="440" spans="1:10" s="10" customFormat="1" ht="18.95" customHeight="1" thickBot="1">
      <c r="A440" s="6" t="s">
        <v>10</v>
      </c>
      <c r="B440" s="8"/>
      <c r="C440" s="110">
        <f>SUM(C436:C439)</f>
        <v>2017000</v>
      </c>
      <c r="D440" s="110">
        <f>SUM(D436:D439)</f>
        <v>0</v>
      </c>
      <c r="F440" s="1"/>
      <c r="G440" s="1"/>
      <c r="H440" s="1"/>
      <c r="I440" s="1"/>
      <c r="J440" s="1"/>
    </row>
    <row r="441" spans="1:10" s="10" customFormat="1" ht="18.95" customHeight="1" thickTop="1" thickBot="1">
      <c r="A441" s="24" t="s">
        <v>147</v>
      </c>
      <c r="B441" s="34"/>
      <c r="C441" s="111">
        <f>C440</f>
        <v>2017000</v>
      </c>
      <c r="D441" s="111">
        <f>D440</f>
        <v>0</v>
      </c>
      <c r="F441" s="1"/>
      <c r="G441" s="1"/>
      <c r="H441" s="1"/>
      <c r="I441" s="1"/>
      <c r="J441" s="1"/>
    </row>
    <row r="442" spans="1:10" s="10" customFormat="1" ht="18.95" customHeight="1" thickTop="1" thickBot="1">
      <c r="A442" s="215" t="s">
        <v>148</v>
      </c>
      <c r="B442" s="216"/>
      <c r="C442" s="222">
        <f>C432+C441</f>
        <v>3642460</v>
      </c>
      <c r="D442" s="222">
        <f>D432+D441</f>
        <v>665390</v>
      </c>
      <c r="F442" s="1"/>
      <c r="G442" s="1"/>
      <c r="H442" s="1"/>
      <c r="I442" s="1"/>
      <c r="J442" s="1"/>
    </row>
    <row r="443" spans="1:10" s="10" customFormat="1" ht="18.95" customHeight="1" thickTop="1">
      <c r="A443" s="61"/>
      <c r="B443" s="51"/>
      <c r="C443" s="122"/>
      <c r="D443" s="122"/>
      <c r="F443" s="1"/>
      <c r="G443" s="1"/>
      <c r="H443" s="1"/>
      <c r="I443" s="1"/>
      <c r="J443" s="1"/>
    </row>
    <row r="444" spans="1:10" s="10" customFormat="1" ht="18.95" customHeight="1">
      <c r="A444" s="61"/>
      <c r="B444" s="51"/>
      <c r="C444" s="122"/>
      <c r="D444" s="122"/>
      <c r="F444" s="1"/>
      <c r="G444" s="1"/>
      <c r="H444" s="1"/>
      <c r="I444" s="1"/>
      <c r="J444" s="1"/>
    </row>
    <row r="445" spans="1:10" s="10" customFormat="1" ht="18.95" customHeight="1">
      <c r="A445" s="61"/>
      <c r="B445" s="51"/>
      <c r="C445" s="122"/>
      <c r="D445" s="122"/>
      <c r="F445" s="1"/>
      <c r="G445" s="1"/>
      <c r="H445" s="1"/>
      <c r="I445" s="1"/>
      <c r="J445" s="1"/>
    </row>
    <row r="446" spans="1:10" s="10" customFormat="1" ht="18.95" customHeight="1">
      <c r="A446" s="61"/>
      <c r="B446" s="51"/>
      <c r="C446" s="122"/>
      <c r="D446" s="122"/>
      <c r="F446" s="1"/>
      <c r="G446" s="1"/>
      <c r="H446" s="1"/>
      <c r="I446" s="1"/>
      <c r="J446" s="1"/>
    </row>
    <row r="447" spans="1:10" s="10" customFormat="1" ht="18.95" customHeight="1">
      <c r="A447" s="61"/>
      <c r="B447" s="51"/>
      <c r="C447" s="122"/>
      <c r="D447" s="122"/>
      <c r="F447" s="1"/>
      <c r="G447" s="1"/>
      <c r="H447" s="1"/>
      <c r="I447" s="1"/>
      <c r="J447" s="1"/>
    </row>
    <row r="448" spans="1:10" s="10" customFormat="1" ht="18.95" customHeight="1">
      <c r="A448" s="61"/>
      <c r="B448" s="51"/>
      <c r="C448" s="122"/>
      <c r="D448" s="122"/>
      <c r="F448" s="1"/>
      <c r="G448" s="1"/>
      <c r="H448" s="1"/>
      <c r="I448" s="1"/>
      <c r="J448" s="1"/>
    </row>
    <row r="449" spans="1:10" s="10" customFormat="1" ht="18.95" customHeight="1">
      <c r="A449" s="61"/>
      <c r="B449" s="51"/>
      <c r="C449" s="122"/>
      <c r="D449" s="122"/>
      <c r="F449" s="1"/>
      <c r="G449" s="1"/>
      <c r="H449" s="1"/>
      <c r="I449" s="1"/>
      <c r="J449" s="1"/>
    </row>
    <row r="450" spans="1:10" s="10" customFormat="1" ht="18.95" customHeight="1">
      <c r="A450" s="61"/>
      <c r="B450" s="51"/>
      <c r="C450" s="122"/>
      <c r="D450" s="122"/>
      <c r="F450" s="1"/>
      <c r="G450" s="1"/>
      <c r="H450" s="1"/>
      <c r="I450" s="1"/>
      <c r="J450" s="1"/>
    </row>
    <row r="451" spans="1:10" s="10" customFormat="1" ht="18.95" customHeight="1">
      <c r="A451" s="61"/>
      <c r="B451" s="51"/>
      <c r="C451" s="122"/>
      <c r="D451" s="122"/>
      <c r="F451" s="1"/>
      <c r="G451" s="1"/>
      <c r="H451" s="1"/>
      <c r="I451" s="1"/>
      <c r="J451" s="1"/>
    </row>
    <row r="452" spans="1:10" s="10" customFormat="1" ht="18.95" customHeight="1">
      <c r="A452" s="61"/>
      <c r="B452" s="51"/>
      <c r="C452" s="122"/>
      <c r="D452" s="122"/>
      <c r="F452" s="1"/>
      <c r="G452" s="1"/>
      <c r="H452" s="1"/>
      <c r="I452" s="1"/>
      <c r="J452" s="1"/>
    </row>
    <row r="453" spans="1:10" s="10" customFormat="1" ht="18.95" customHeight="1">
      <c r="A453" s="61"/>
      <c r="B453" s="51"/>
      <c r="C453" s="122"/>
      <c r="D453" s="122"/>
      <c r="F453" s="1"/>
      <c r="G453" s="1"/>
      <c r="H453" s="1"/>
      <c r="I453" s="1"/>
      <c r="J453" s="1"/>
    </row>
    <row r="454" spans="1:10" s="10" customFormat="1" ht="18.95" customHeight="1">
      <c r="A454" s="343">
        <v>12</v>
      </c>
      <c r="B454" s="340"/>
      <c r="C454" s="340"/>
      <c r="D454" s="343"/>
      <c r="F454" s="1"/>
      <c r="G454" s="1"/>
      <c r="H454" s="1"/>
      <c r="I454" s="1"/>
      <c r="J454" s="1"/>
    </row>
    <row r="455" spans="1:10" s="10" customFormat="1" ht="18.95" customHeight="1">
      <c r="A455" s="346" t="s">
        <v>2</v>
      </c>
      <c r="B455" s="356" t="s">
        <v>3</v>
      </c>
      <c r="C455" s="349" t="s">
        <v>4</v>
      </c>
      <c r="D455" s="344" t="s">
        <v>46</v>
      </c>
      <c r="F455" s="1"/>
      <c r="G455" s="1"/>
      <c r="H455" s="1"/>
      <c r="I455" s="1"/>
      <c r="J455" s="1"/>
    </row>
    <row r="456" spans="1:10" s="10" customFormat="1" ht="18.95" customHeight="1" thickBot="1">
      <c r="A456" s="347"/>
      <c r="B456" s="357"/>
      <c r="C456" s="358"/>
      <c r="D456" s="359"/>
      <c r="F456" s="1"/>
      <c r="G456" s="1"/>
      <c r="H456" s="1"/>
      <c r="I456" s="1"/>
      <c r="J456" s="1"/>
    </row>
    <row r="457" spans="1:10" s="10" customFormat="1" ht="18.95" customHeight="1">
      <c r="A457" s="11" t="s">
        <v>149</v>
      </c>
      <c r="B457" s="54"/>
      <c r="C457" s="237"/>
      <c r="D457" s="116"/>
      <c r="F457" s="1"/>
      <c r="G457" s="1"/>
      <c r="H457" s="1"/>
      <c r="I457" s="1"/>
      <c r="J457" s="1"/>
    </row>
    <row r="458" spans="1:10" s="10" customFormat="1" ht="18.95" customHeight="1">
      <c r="A458" s="7" t="s">
        <v>150</v>
      </c>
      <c r="B458" s="229"/>
      <c r="C458" s="238"/>
      <c r="D458" s="69"/>
      <c r="F458" s="1"/>
      <c r="G458" s="1"/>
      <c r="H458" s="1"/>
      <c r="I458" s="1"/>
      <c r="J458" s="1"/>
    </row>
    <row r="459" spans="1:10" s="10" customFormat="1" ht="18.95" customHeight="1">
      <c r="A459" s="7" t="s">
        <v>60</v>
      </c>
      <c r="B459" s="54"/>
      <c r="C459" s="143"/>
      <c r="D459" s="70"/>
      <c r="F459" s="1"/>
      <c r="G459" s="1"/>
      <c r="H459" s="1"/>
      <c r="I459" s="1"/>
      <c r="J459" s="1"/>
    </row>
    <row r="460" spans="1:10" s="10" customFormat="1" ht="18.95" customHeight="1">
      <c r="A460" s="7" t="s">
        <v>68</v>
      </c>
      <c r="B460" s="54"/>
      <c r="C460" s="143"/>
      <c r="D460" s="70"/>
      <c r="F460" s="1"/>
      <c r="G460" s="1"/>
      <c r="H460" s="1"/>
      <c r="I460" s="1"/>
      <c r="J460" s="1"/>
    </row>
    <row r="461" spans="1:10" s="10" customFormat="1" ht="18.95" customHeight="1">
      <c r="A461" s="4" t="s">
        <v>151</v>
      </c>
      <c r="B461" s="54"/>
      <c r="C461" s="143"/>
      <c r="D461" s="70"/>
      <c r="F461" s="1"/>
      <c r="G461" s="1"/>
      <c r="H461" s="1"/>
      <c r="I461" s="1"/>
      <c r="J461" s="1"/>
    </row>
    <row r="462" spans="1:10" s="10" customFormat="1" ht="18.95" customHeight="1">
      <c r="A462" s="12" t="s">
        <v>263</v>
      </c>
      <c r="B462" s="54"/>
      <c r="C462" s="143">
        <v>20000</v>
      </c>
      <c r="D462" s="70">
        <v>0</v>
      </c>
      <c r="F462" s="1"/>
      <c r="G462" s="1"/>
      <c r="H462" s="1"/>
      <c r="I462" s="1"/>
      <c r="J462" s="1"/>
    </row>
    <row r="463" spans="1:10" s="10" customFormat="1" ht="18.95" customHeight="1">
      <c r="A463" s="4" t="s">
        <v>264</v>
      </c>
      <c r="B463" s="54"/>
      <c r="C463" s="143">
        <v>10000</v>
      </c>
      <c r="D463" s="70">
        <v>0</v>
      </c>
      <c r="F463" s="1"/>
      <c r="G463" s="1"/>
      <c r="H463" s="1"/>
      <c r="I463" s="1"/>
      <c r="J463" s="1"/>
    </row>
    <row r="464" spans="1:10" s="10" customFormat="1" ht="18.95" customHeight="1">
      <c r="A464" s="8" t="s">
        <v>262</v>
      </c>
      <c r="B464" s="54"/>
      <c r="C464" s="143">
        <v>30000</v>
      </c>
      <c r="D464" s="70">
        <v>0</v>
      </c>
      <c r="F464" s="1"/>
      <c r="G464" s="1"/>
      <c r="H464" s="1"/>
      <c r="I464" s="1"/>
      <c r="J464" s="1"/>
    </row>
    <row r="465" spans="1:10" s="10" customFormat="1" ht="18.95" customHeight="1">
      <c r="A465" s="8" t="s">
        <v>266</v>
      </c>
      <c r="B465" s="54"/>
      <c r="C465" s="143">
        <v>10000</v>
      </c>
      <c r="D465" s="70">
        <v>0</v>
      </c>
      <c r="F465" s="1"/>
      <c r="G465" s="1"/>
      <c r="H465" s="1"/>
      <c r="I465" s="1"/>
      <c r="J465" s="1"/>
    </row>
    <row r="466" spans="1:10" ht="18.95" customHeight="1">
      <c r="A466" s="8" t="s">
        <v>265</v>
      </c>
      <c r="B466" s="230"/>
      <c r="C466" s="143">
        <v>10000</v>
      </c>
      <c r="D466" s="70">
        <v>0</v>
      </c>
    </row>
    <row r="467" spans="1:10" ht="18.95" customHeight="1">
      <c r="A467" s="8" t="s">
        <v>270</v>
      </c>
      <c r="B467" s="54"/>
      <c r="C467" s="274">
        <v>26000</v>
      </c>
      <c r="D467" s="69">
        <v>0</v>
      </c>
    </row>
    <row r="468" spans="1:10" ht="18.95" customHeight="1" thickBot="1">
      <c r="A468" s="6" t="s">
        <v>10</v>
      </c>
      <c r="B468" s="229"/>
      <c r="C468" s="239">
        <f>SUM(C462:C467)</f>
        <v>106000</v>
      </c>
      <c r="D468" s="211">
        <f>SUM(D462:D467)</f>
        <v>0</v>
      </c>
    </row>
    <row r="469" spans="1:10" ht="18.95" customHeight="1" thickTop="1" thickBot="1">
      <c r="A469" s="48" t="s">
        <v>152</v>
      </c>
      <c r="B469" s="231"/>
      <c r="C469" s="240">
        <f>C468</f>
        <v>106000</v>
      </c>
      <c r="D469" s="91">
        <f>D468</f>
        <v>0</v>
      </c>
    </row>
    <row r="470" spans="1:10" ht="18.95" customHeight="1" thickTop="1" thickBot="1">
      <c r="A470" s="49" t="s">
        <v>153</v>
      </c>
      <c r="B470" s="232"/>
      <c r="C470" s="241">
        <f>SUM(C469)</f>
        <v>106000</v>
      </c>
      <c r="D470" s="121">
        <f>SUM(D469)</f>
        <v>0</v>
      </c>
    </row>
    <row r="471" spans="1:10" ht="18.95" customHeight="1" thickTop="1">
      <c r="A471" s="22" t="s">
        <v>154</v>
      </c>
      <c r="B471" s="229"/>
      <c r="C471" s="238"/>
      <c r="D471" s="69"/>
    </row>
    <row r="472" spans="1:10" ht="18.95" customHeight="1">
      <c r="A472" s="7" t="s">
        <v>155</v>
      </c>
      <c r="B472" s="54"/>
      <c r="C472" s="143"/>
      <c r="D472" s="70"/>
    </row>
    <row r="473" spans="1:10" ht="18.95" customHeight="1">
      <c r="A473" s="7" t="s">
        <v>60</v>
      </c>
      <c r="B473" s="54"/>
      <c r="C473" s="143"/>
      <c r="D473" s="70"/>
    </row>
    <row r="474" spans="1:10" ht="18.95" customHeight="1">
      <c r="A474" s="7" t="s">
        <v>68</v>
      </c>
      <c r="B474" s="54"/>
      <c r="C474" s="143"/>
      <c r="D474" s="70"/>
    </row>
    <row r="475" spans="1:10" ht="18.95" customHeight="1">
      <c r="A475" s="4" t="s">
        <v>118</v>
      </c>
      <c r="B475" s="54"/>
      <c r="C475" s="143"/>
      <c r="D475" s="70"/>
    </row>
    <row r="476" spans="1:10" ht="18.95" customHeight="1">
      <c r="A476" s="4" t="s">
        <v>269</v>
      </c>
      <c r="B476" s="54"/>
      <c r="C476" s="143">
        <v>150000</v>
      </c>
      <c r="D476" s="70">
        <v>0</v>
      </c>
    </row>
    <row r="477" spans="1:10" ht="18.95" customHeight="1">
      <c r="A477" s="4" t="s">
        <v>268</v>
      </c>
      <c r="B477" s="54"/>
      <c r="C477" s="143">
        <v>200000</v>
      </c>
      <c r="D477" s="70">
        <v>0</v>
      </c>
    </row>
    <row r="478" spans="1:10" ht="18.95" customHeight="1">
      <c r="A478" s="4" t="s">
        <v>267</v>
      </c>
      <c r="B478" s="229"/>
      <c r="C478" s="242">
        <v>30000</v>
      </c>
      <c r="D478" s="77">
        <v>0</v>
      </c>
    </row>
    <row r="479" spans="1:10" ht="18.95" customHeight="1" thickBot="1">
      <c r="A479" s="6" t="s">
        <v>10</v>
      </c>
      <c r="B479" s="233"/>
      <c r="C479" s="243">
        <f>SUM(C476:C478)</f>
        <v>380000</v>
      </c>
      <c r="D479" s="84">
        <f>SUM(D476:D478)</f>
        <v>0</v>
      </c>
      <c r="G479" s="35"/>
    </row>
    <row r="480" spans="1:10" s="35" customFormat="1" ht="18.95" customHeight="1" thickTop="1" thickBot="1">
      <c r="A480" s="33" t="s">
        <v>156</v>
      </c>
      <c r="B480" s="234"/>
      <c r="C480" s="240">
        <f>C479</f>
        <v>380000</v>
      </c>
      <c r="D480" s="91">
        <f>D479</f>
        <v>0</v>
      </c>
      <c r="E480" s="46"/>
      <c r="G480" s="36"/>
    </row>
    <row r="481" spans="1:7" s="36" customFormat="1" ht="18.95" customHeight="1" thickTop="1">
      <c r="A481" s="11" t="s">
        <v>157</v>
      </c>
      <c r="B481" s="54"/>
      <c r="C481" s="238"/>
      <c r="D481" s="69"/>
      <c r="E481" s="51"/>
      <c r="G481" s="1"/>
    </row>
    <row r="482" spans="1:7" ht="18.95" customHeight="1">
      <c r="A482" s="7" t="s">
        <v>60</v>
      </c>
      <c r="B482" s="54"/>
      <c r="C482" s="143"/>
      <c r="D482" s="70"/>
    </row>
    <row r="483" spans="1:7" ht="18.95" customHeight="1">
      <c r="A483" s="7" t="s">
        <v>68</v>
      </c>
      <c r="B483" s="54"/>
      <c r="C483" s="244"/>
      <c r="D483" s="67"/>
    </row>
    <row r="484" spans="1:7" ht="18.95" customHeight="1">
      <c r="A484" s="12" t="s">
        <v>118</v>
      </c>
      <c r="B484" s="54"/>
      <c r="C484" s="245"/>
      <c r="D484" s="114"/>
    </row>
    <row r="485" spans="1:7" ht="18.95" customHeight="1">
      <c r="A485" s="4" t="s">
        <v>272</v>
      </c>
      <c r="B485" s="54"/>
      <c r="C485" s="246">
        <v>100000</v>
      </c>
      <c r="D485" s="119">
        <v>19620</v>
      </c>
      <c r="F485" s="10"/>
    </row>
    <row r="486" spans="1:7" ht="18.95" customHeight="1">
      <c r="A486" s="4" t="s">
        <v>271</v>
      </c>
      <c r="B486" s="54"/>
      <c r="C486" s="273">
        <f>200000-176600-19400</f>
        <v>4000</v>
      </c>
      <c r="D486" s="272">
        <v>4000</v>
      </c>
      <c r="F486" s="10"/>
    </row>
    <row r="487" spans="1:7" ht="18.95" customHeight="1">
      <c r="A487" s="4" t="s">
        <v>273</v>
      </c>
      <c r="B487" s="54"/>
      <c r="C487" s="274">
        <f>100000-100000</f>
        <v>0</v>
      </c>
      <c r="D487" s="69">
        <v>0</v>
      </c>
    </row>
    <row r="488" spans="1:7" ht="18.95" customHeight="1">
      <c r="A488" s="4" t="s">
        <v>276</v>
      </c>
      <c r="B488" s="54"/>
      <c r="C488" s="246">
        <v>200000</v>
      </c>
      <c r="D488" s="70">
        <v>0</v>
      </c>
    </row>
    <row r="489" spans="1:7" ht="18.95" customHeight="1">
      <c r="A489" s="4" t="s">
        <v>274</v>
      </c>
      <c r="B489" s="54"/>
      <c r="C489" s="246">
        <v>15000</v>
      </c>
      <c r="D489" s="70">
        <v>0</v>
      </c>
    </row>
    <row r="490" spans="1:7" ht="18.95" customHeight="1">
      <c r="A490" s="8" t="s">
        <v>277</v>
      </c>
      <c r="B490" s="54"/>
      <c r="C490" s="246">
        <v>50000</v>
      </c>
      <c r="D490" s="70">
        <v>40000</v>
      </c>
      <c r="G490" s="35"/>
    </row>
    <row r="491" spans="1:7" s="35" customFormat="1" ht="18.95" customHeight="1">
      <c r="A491" s="8" t="s">
        <v>275</v>
      </c>
      <c r="B491" s="235"/>
      <c r="C491" s="275">
        <f>20000+50000</f>
        <v>70000</v>
      </c>
      <c r="D491" s="77">
        <v>33250</v>
      </c>
      <c r="E491" s="46"/>
      <c r="G491" s="1"/>
    </row>
    <row r="492" spans="1:7" ht="18.95" customHeight="1" thickBot="1">
      <c r="A492" s="9" t="s">
        <v>10</v>
      </c>
      <c r="B492" s="236"/>
      <c r="C492" s="243">
        <f>SUM(C485:C491)</f>
        <v>439000</v>
      </c>
      <c r="D492" s="84">
        <f>SUM(D485:D491)</f>
        <v>96870</v>
      </c>
    </row>
    <row r="493" spans="1:7" ht="18.95" customHeight="1" thickTop="1">
      <c r="A493" s="282"/>
      <c r="B493" s="31"/>
      <c r="C493" s="153"/>
      <c r="D493" s="153"/>
    </row>
    <row r="494" spans="1:7" ht="18.95" customHeight="1">
      <c r="A494" s="282"/>
      <c r="B494" s="31"/>
      <c r="C494" s="153"/>
      <c r="D494" s="153"/>
    </row>
    <row r="495" spans="1:7" ht="18.95" customHeight="1">
      <c r="A495" s="340">
        <v>13</v>
      </c>
      <c r="B495" s="340"/>
      <c r="C495" s="340"/>
      <c r="D495" s="340"/>
      <c r="F495" s="57"/>
    </row>
    <row r="496" spans="1:7" ht="18.95" customHeight="1">
      <c r="A496" s="360" t="s">
        <v>2</v>
      </c>
      <c r="B496" s="346" t="s">
        <v>3</v>
      </c>
      <c r="C496" s="349" t="s">
        <v>4</v>
      </c>
      <c r="D496" s="344" t="s">
        <v>46</v>
      </c>
    </row>
    <row r="497" spans="1:9" ht="18.95" customHeight="1">
      <c r="A497" s="361"/>
      <c r="B497" s="347"/>
      <c r="C497" s="350"/>
      <c r="D497" s="345"/>
    </row>
    <row r="498" spans="1:9" ht="18.95" customHeight="1">
      <c r="A498" s="250" t="s">
        <v>120</v>
      </c>
      <c r="B498" s="23"/>
      <c r="C498" s="107"/>
      <c r="D498" s="69"/>
    </row>
    <row r="499" spans="1:9" ht="18.95" customHeight="1">
      <c r="A499" s="251" t="s">
        <v>84</v>
      </c>
      <c r="B499" s="4"/>
      <c r="C499" s="99"/>
      <c r="D499" s="70"/>
      <c r="G499" s="10"/>
    </row>
    <row r="500" spans="1:9" ht="18.95" customHeight="1">
      <c r="A500" s="47" t="s">
        <v>158</v>
      </c>
      <c r="B500" s="4"/>
      <c r="C500" s="99"/>
      <c r="D500" s="70"/>
      <c r="F500" s="10"/>
      <c r="G500" s="10"/>
      <c r="H500" s="10"/>
      <c r="I500" s="10"/>
    </row>
    <row r="501" spans="1:9" ht="18.95" customHeight="1">
      <c r="A501" s="47" t="s">
        <v>279</v>
      </c>
      <c r="B501" s="4"/>
      <c r="C501" s="99">
        <v>10000</v>
      </c>
      <c r="D501" s="73">
        <v>0</v>
      </c>
      <c r="F501" s="10"/>
      <c r="G501" s="10"/>
      <c r="H501" s="10"/>
      <c r="I501" s="10"/>
    </row>
    <row r="502" spans="1:9" ht="18.95" customHeight="1">
      <c r="A502" s="47" t="s">
        <v>280</v>
      </c>
      <c r="B502" s="4"/>
      <c r="C502" s="108">
        <v>13000</v>
      </c>
      <c r="D502" s="74">
        <v>0</v>
      </c>
      <c r="F502" s="10"/>
      <c r="G502" s="10"/>
      <c r="H502" s="10"/>
      <c r="I502" s="10"/>
    </row>
    <row r="503" spans="1:9" ht="18.95" customHeight="1" thickBot="1">
      <c r="A503" s="252" t="s">
        <v>10</v>
      </c>
      <c r="B503" s="4"/>
      <c r="C503" s="75">
        <f>SUM(C501:C502)</f>
        <v>23000</v>
      </c>
      <c r="D503" s="75">
        <f>SUM(D501:D502)</f>
        <v>0</v>
      </c>
      <c r="F503" s="10"/>
      <c r="G503" s="10"/>
      <c r="H503" s="10"/>
      <c r="I503" s="10"/>
    </row>
    <row r="504" spans="1:9" ht="18.95" customHeight="1" thickTop="1" thickBot="1">
      <c r="A504" s="253" t="s">
        <v>159</v>
      </c>
      <c r="B504" s="41"/>
      <c r="C504" s="91">
        <f>C492+C503</f>
        <v>462000</v>
      </c>
      <c r="D504" s="91">
        <f>D492+D503</f>
        <v>96870</v>
      </c>
      <c r="F504" s="10"/>
      <c r="G504" s="10"/>
      <c r="H504" s="10"/>
      <c r="I504" s="10"/>
    </row>
    <row r="505" spans="1:9" ht="18.95" customHeight="1" thickTop="1">
      <c r="A505" s="254" t="s">
        <v>278</v>
      </c>
      <c r="B505" s="261"/>
      <c r="C505" s="112"/>
      <c r="D505" s="112"/>
      <c r="F505" s="10"/>
      <c r="G505" s="10"/>
      <c r="H505" s="10"/>
      <c r="I505" s="10"/>
    </row>
    <row r="506" spans="1:9" ht="18.95" customHeight="1">
      <c r="A506" s="255" t="s">
        <v>60</v>
      </c>
      <c r="B506" s="261"/>
      <c r="C506" s="112"/>
      <c r="D506" s="112"/>
      <c r="F506" s="10"/>
      <c r="G506" s="10"/>
      <c r="H506" s="10"/>
      <c r="I506" s="10"/>
    </row>
    <row r="507" spans="1:9" ht="18.95" customHeight="1">
      <c r="A507" s="255" t="s">
        <v>68</v>
      </c>
      <c r="B507" s="38"/>
      <c r="C507" s="247"/>
      <c r="D507" s="247"/>
      <c r="F507" s="10"/>
      <c r="G507" s="10"/>
      <c r="H507" s="10"/>
      <c r="I507" s="10"/>
    </row>
    <row r="508" spans="1:9" ht="18.95" customHeight="1">
      <c r="A508" s="256" t="s">
        <v>118</v>
      </c>
      <c r="B508" s="38"/>
      <c r="C508" s="247"/>
      <c r="D508" s="247"/>
      <c r="F508" s="10"/>
      <c r="G508" s="10"/>
      <c r="H508" s="10"/>
      <c r="I508" s="10"/>
    </row>
    <row r="509" spans="1:9" ht="18.95" customHeight="1">
      <c r="A509" s="257" t="s">
        <v>281</v>
      </c>
      <c r="B509" s="38"/>
      <c r="C509" s="226">
        <v>40000</v>
      </c>
      <c r="D509" s="247">
        <v>0</v>
      </c>
      <c r="F509" s="10"/>
      <c r="G509" s="10"/>
      <c r="H509" s="10"/>
      <c r="I509" s="10"/>
    </row>
    <row r="510" spans="1:9" ht="18.95" customHeight="1">
      <c r="A510" s="257" t="s">
        <v>296</v>
      </c>
      <c r="B510" s="38"/>
      <c r="C510" s="213">
        <f>80000-10000</f>
        <v>70000</v>
      </c>
      <c r="D510" s="113">
        <v>0</v>
      </c>
      <c r="F510" s="10"/>
      <c r="G510" s="10"/>
      <c r="H510" s="10"/>
      <c r="I510" s="10"/>
    </row>
    <row r="511" spans="1:9" ht="18.95" customHeight="1" thickBot="1">
      <c r="A511" s="253" t="s">
        <v>288</v>
      </c>
      <c r="B511" s="41"/>
      <c r="C511" s="214">
        <f>C509+C510</f>
        <v>110000</v>
      </c>
      <c r="D511" s="278">
        <f>D509+D510</f>
        <v>0</v>
      </c>
      <c r="F511" s="10"/>
      <c r="G511" s="10"/>
      <c r="H511" s="10"/>
      <c r="I511" s="10"/>
    </row>
    <row r="512" spans="1:9" ht="18.95" customHeight="1" thickTop="1" thickBot="1">
      <c r="A512" s="248" t="s">
        <v>160</v>
      </c>
      <c r="B512" s="219"/>
      <c r="C512" s="223">
        <f>C480+C504+C511</f>
        <v>952000</v>
      </c>
      <c r="D512" s="223">
        <f>D480+D504+D511</f>
        <v>96870</v>
      </c>
      <c r="F512" s="10"/>
      <c r="G512" s="10"/>
      <c r="H512" s="10"/>
      <c r="I512" s="10"/>
    </row>
    <row r="513" spans="1:9" ht="18.95" customHeight="1" thickTop="1">
      <c r="A513" s="250" t="s">
        <v>161</v>
      </c>
      <c r="B513" s="23"/>
      <c r="C513" s="107"/>
      <c r="D513" s="69"/>
      <c r="F513" s="10"/>
      <c r="G513" s="10"/>
      <c r="H513" s="10"/>
      <c r="I513" s="10"/>
    </row>
    <row r="514" spans="1:9" ht="18.95" customHeight="1">
      <c r="A514" s="251" t="s">
        <v>282</v>
      </c>
      <c r="B514" s="4"/>
      <c r="C514" s="99"/>
      <c r="D514" s="70"/>
      <c r="F514" s="10"/>
      <c r="G514" s="10"/>
      <c r="H514" s="10"/>
      <c r="I514" s="10"/>
    </row>
    <row r="515" spans="1:9" ht="18.95" customHeight="1">
      <c r="A515" s="251" t="s">
        <v>60</v>
      </c>
      <c r="B515" s="4"/>
      <c r="C515" s="99"/>
      <c r="D515" s="70"/>
      <c r="F515" s="10"/>
      <c r="G515" s="10"/>
      <c r="H515" s="10"/>
      <c r="I515" s="10"/>
    </row>
    <row r="516" spans="1:9" ht="18.95" customHeight="1">
      <c r="A516" s="251" t="s">
        <v>68</v>
      </c>
      <c r="B516" s="4"/>
      <c r="C516" s="108"/>
      <c r="D516" s="67"/>
      <c r="F516" s="10"/>
      <c r="G516" s="10"/>
      <c r="H516" s="10"/>
      <c r="I516" s="10"/>
    </row>
    <row r="517" spans="1:9" ht="18.95" customHeight="1">
      <c r="A517" s="47" t="s">
        <v>151</v>
      </c>
      <c r="B517" s="4"/>
      <c r="C517" s="108" t="s">
        <v>23</v>
      </c>
      <c r="D517" s="67" t="s">
        <v>23</v>
      </c>
      <c r="F517" s="10"/>
      <c r="G517" s="10"/>
      <c r="H517" s="10"/>
      <c r="I517" s="10"/>
    </row>
    <row r="518" spans="1:9" ht="18.95" customHeight="1">
      <c r="A518" s="47" t="s">
        <v>283</v>
      </c>
      <c r="B518" s="8"/>
      <c r="C518" s="95">
        <v>65000</v>
      </c>
      <c r="D518" s="70">
        <v>0</v>
      </c>
      <c r="F518" s="10"/>
      <c r="G518" s="10"/>
      <c r="H518" s="10"/>
      <c r="I518" s="10"/>
    </row>
    <row r="519" spans="1:9" ht="18.95" customHeight="1">
      <c r="A519" s="47" t="s">
        <v>284</v>
      </c>
      <c r="B519" s="8"/>
      <c r="C519" s="156">
        <v>10000</v>
      </c>
      <c r="D519" s="77">
        <v>0</v>
      </c>
      <c r="F519" s="10"/>
      <c r="G519" s="10"/>
      <c r="H519" s="10"/>
      <c r="I519" s="10"/>
    </row>
    <row r="520" spans="1:9" ht="18.95" customHeight="1" thickBot="1">
      <c r="A520" s="252" t="s">
        <v>10</v>
      </c>
      <c r="B520" s="4"/>
      <c r="C520" s="110">
        <f>SUM(C518:C519)</f>
        <v>75000</v>
      </c>
      <c r="D520" s="110">
        <f>SUM(D518:D519)</f>
        <v>0</v>
      </c>
      <c r="F520" s="10"/>
      <c r="G520" s="10"/>
      <c r="H520" s="10"/>
      <c r="I520" s="10"/>
    </row>
    <row r="521" spans="1:9" ht="18.95" customHeight="1" thickTop="1">
      <c r="A521" s="260" t="s">
        <v>73</v>
      </c>
      <c r="B521" s="4"/>
      <c r="C521" s="297"/>
      <c r="D521" s="297"/>
      <c r="F521" s="10"/>
      <c r="G521" s="10"/>
      <c r="H521" s="10"/>
      <c r="I521" s="10"/>
    </row>
    <row r="522" spans="1:9" ht="18.95" customHeight="1">
      <c r="A522" s="256" t="s">
        <v>320</v>
      </c>
      <c r="B522" s="23"/>
      <c r="C522" s="299">
        <v>10000</v>
      </c>
      <c r="D522" s="299">
        <v>0</v>
      </c>
      <c r="E522" s="298"/>
      <c r="F522" s="10"/>
      <c r="G522" s="10"/>
      <c r="H522" s="10"/>
      <c r="I522" s="10"/>
    </row>
    <row r="523" spans="1:9" ht="18.95" customHeight="1" thickBot="1">
      <c r="A523" s="252" t="s">
        <v>10</v>
      </c>
      <c r="B523" s="23"/>
      <c r="C523" s="296">
        <f>SUM(C522)</f>
        <v>10000</v>
      </c>
      <c r="D523" s="296">
        <f>SUM(D522)</f>
        <v>0</v>
      </c>
      <c r="F523" s="10"/>
      <c r="G523" s="10"/>
      <c r="H523" s="10"/>
      <c r="I523" s="10"/>
    </row>
    <row r="524" spans="1:9" ht="18.95" customHeight="1" thickTop="1" thickBot="1">
      <c r="A524" s="258" t="s">
        <v>321</v>
      </c>
      <c r="B524" s="52"/>
      <c r="C524" s="111">
        <f>C520+C523</f>
        <v>85000</v>
      </c>
      <c r="D524" s="111">
        <f>D520+D523</f>
        <v>0</v>
      </c>
      <c r="F524" s="10"/>
      <c r="G524" s="10"/>
      <c r="H524" s="10"/>
      <c r="I524" s="10"/>
    </row>
    <row r="525" spans="1:9" ht="18.95" customHeight="1" thickTop="1" thickBot="1">
      <c r="A525" s="259" t="s">
        <v>162</v>
      </c>
      <c r="B525" s="53"/>
      <c r="C525" s="123">
        <f>C524</f>
        <v>85000</v>
      </c>
      <c r="D525" s="123">
        <f>D524</f>
        <v>0</v>
      </c>
      <c r="F525" s="10"/>
      <c r="G525" s="10"/>
      <c r="H525" s="10"/>
      <c r="I525" s="10"/>
    </row>
    <row r="526" spans="1:9" ht="18.95" customHeight="1" thickTop="1">
      <c r="A526" s="251" t="s">
        <v>163</v>
      </c>
      <c r="B526" s="23"/>
      <c r="C526" s="107"/>
      <c r="D526" s="69"/>
      <c r="F526" s="10"/>
      <c r="G526" s="10"/>
      <c r="H526" s="10"/>
      <c r="I526" s="10"/>
    </row>
    <row r="527" spans="1:9" ht="18.95" customHeight="1">
      <c r="A527" s="251" t="s">
        <v>164</v>
      </c>
      <c r="B527" s="4"/>
      <c r="C527" s="99"/>
      <c r="D527" s="70"/>
      <c r="F527" s="10"/>
      <c r="G527" s="10"/>
      <c r="H527" s="10"/>
      <c r="I527" s="10"/>
    </row>
    <row r="528" spans="1:9" ht="18.95" customHeight="1">
      <c r="A528" s="251" t="s">
        <v>49</v>
      </c>
      <c r="B528" s="4"/>
      <c r="C528" s="99"/>
      <c r="D528" s="70"/>
      <c r="F528" s="10"/>
      <c r="G528" s="10"/>
      <c r="H528" s="10"/>
      <c r="I528" s="10"/>
    </row>
    <row r="529" spans="1:9" ht="18.95" customHeight="1">
      <c r="A529" s="251" t="s">
        <v>95</v>
      </c>
      <c r="B529" s="4"/>
      <c r="C529" s="99"/>
      <c r="D529" s="70"/>
      <c r="F529" s="10"/>
      <c r="G529" s="51"/>
      <c r="H529" s="10"/>
      <c r="I529" s="10"/>
    </row>
    <row r="530" spans="1:9" s="36" customFormat="1" ht="18" customHeight="1">
      <c r="A530" s="251" t="s">
        <v>97</v>
      </c>
      <c r="B530" s="4"/>
      <c r="C530" s="99"/>
      <c r="D530" s="70"/>
      <c r="E530" s="51"/>
      <c r="F530" s="51"/>
      <c r="G530" s="10"/>
      <c r="H530" s="51"/>
      <c r="I530" s="51"/>
    </row>
    <row r="531" spans="1:9" ht="18.95" customHeight="1">
      <c r="A531" s="256" t="s">
        <v>165</v>
      </c>
      <c r="B531" s="4"/>
      <c r="C531" s="99">
        <v>230160</v>
      </c>
      <c r="D531" s="70">
        <v>118140</v>
      </c>
      <c r="F531" s="10"/>
      <c r="G531" s="10"/>
      <c r="H531" s="10"/>
      <c r="I531" s="10"/>
    </row>
    <row r="532" spans="1:9" ht="18.95" customHeight="1">
      <c r="A532" s="47" t="s">
        <v>59</v>
      </c>
      <c r="B532" s="4"/>
      <c r="C532" s="108">
        <v>36000</v>
      </c>
      <c r="D532" s="67">
        <v>18000</v>
      </c>
      <c r="F532" s="10"/>
      <c r="G532" s="10"/>
      <c r="H532" s="10"/>
      <c r="I532" s="10"/>
    </row>
    <row r="533" spans="1:9" ht="18.95" customHeight="1" thickBot="1">
      <c r="A533" s="252" t="s">
        <v>10</v>
      </c>
      <c r="B533" s="7"/>
      <c r="C533" s="68">
        <f>SUM(C531:C532)</f>
        <v>266160</v>
      </c>
      <c r="D533" s="68">
        <f>SUM(D531:D532)</f>
        <v>136140</v>
      </c>
      <c r="F533" s="10"/>
      <c r="G533" s="10"/>
      <c r="H533" s="10"/>
      <c r="I533" s="10"/>
    </row>
    <row r="534" spans="1:9" ht="18.95" customHeight="1" thickTop="1">
      <c r="A534" s="260" t="s">
        <v>60</v>
      </c>
      <c r="B534" s="4"/>
      <c r="C534" s="141"/>
      <c r="D534" s="85"/>
      <c r="F534" s="10"/>
      <c r="G534" s="10"/>
      <c r="H534" s="10"/>
      <c r="I534" s="10"/>
    </row>
    <row r="535" spans="1:9" ht="18.95" customHeight="1">
      <c r="A535" s="251" t="s">
        <v>62</v>
      </c>
      <c r="B535" s="4"/>
      <c r="C535" s="155"/>
      <c r="D535" s="119"/>
      <c r="F535" s="10"/>
      <c r="G535" s="10"/>
      <c r="H535" s="10"/>
      <c r="I535" s="10"/>
    </row>
    <row r="536" spans="1:9" ht="18.95" customHeight="1">
      <c r="A536" s="47" t="s">
        <v>166</v>
      </c>
      <c r="B536" s="4"/>
      <c r="C536" s="130">
        <v>15000</v>
      </c>
      <c r="D536" s="101">
        <v>0</v>
      </c>
      <c r="F536" s="10"/>
      <c r="G536" s="10"/>
      <c r="H536" s="10"/>
      <c r="I536" s="10"/>
    </row>
    <row r="537" spans="1:9" ht="18.95" customHeight="1" thickBot="1">
      <c r="A537" s="263" t="s">
        <v>10</v>
      </c>
      <c r="B537" s="21"/>
      <c r="C537" s="75">
        <f>SUM(C536)</f>
        <v>15000</v>
      </c>
      <c r="D537" s="75">
        <f>SUM(D536)</f>
        <v>0</v>
      </c>
      <c r="F537" s="10"/>
      <c r="G537" s="10"/>
      <c r="H537" s="10"/>
      <c r="I537" s="10"/>
    </row>
    <row r="538" spans="1:9" ht="18.95" customHeight="1" thickTop="1">
      <c r="A538" s="282"/>
      <c r="B538" s="10"/>
      <c r="C538" s="118"/>
      <c r="D538" s="118"/>
      <c r="F538" s="10"/>
      <c r="G538" s="10"/>
      <c r="H538" s="10"/>
      <c r="I538" s="10"/>
    </row>
    <row r="539" spans="1:9" ht="18.95" customHeight="1">
      <c r="A539" s="343">
        <v>14</v>
      </c>
      <c r="B539" s="343"/>
      <c r="C539" s="343"/>
      <c r="D539" s="343"/>
      <c r="F539" s="10"/>
      <c r="H539" s="10"/>
      <c r="I539" s="10"/>
    </row>
    <row r="540" spans="1:9" ht="18.95" customHeight="1">
      <c r="A540" s="341" t="s">
        <v>2</v>
      </c>
      <c r="B540" s="341" t="s">
        <v>3</v>
      </c>
      <c r="C540" s="342" t="s">
        <v>4</v>
      </c>
      <c r="D540" s="342" t="s">
        <v>46</v>
      </c>
    </row>
    <row r="541" spans="1:9" ht="18.95" customHeight="1">
      <c r="A541" s="341"/>
      <c r="B541" s="341"/>
      <c r="C541" s="342"/>
      <c r="D541" s="342"/>
      <c r="G541" s="10"/>
    </row>
    <row r="542" spans="1:9" ht="18.95" customHeight="1">
      <c r="A542" s="251" t="s">
        <v>73</v>
      </c>
      <c r="B542" s="4"/>
      <c r="C542" s="157"/>
      <c r="D542" s="89"/>
      <c r="F542" s="10"/>
      <c r="G542" s="10"/>
      <c r="H542" s="10"/>
      <c r="I542" s="10"/>
    </row>
    <row r="543" spans="1:9" ht="18.95" customHeight="1">
      <c r="A543" s="47" t="s">
        <v>167</v>
      </c>
      <c r="B543" s="4"/>
      <c r="C543" s="108">
        <f>100000+100000</f>
        <v>200000</v>
      </c>
      <c r="D543" s="74">
        <v>99170</v>
      </c>
      <c r="F543" s="10"/>
      <c r="G543" s="10"/>
      <c r="H543" s="10"/>
      <c r="I543" s="10"/>
    </row>
    <row r="544" spans="1:9" ht="18.95" customHeight="1" thickBot="1">
      <c r="A544" s="264" t="s">
        <v>10</v>
      </c>
      <c r="B544" s="23"/>
      <c r="C544" s="75">
        <f>SUM(C543)</f>
        <v>200000</v>
      </c>
      <c r="D544" s="75">
        <f t="shared" ref="D544" si="1">SUM(D543)</f>
        <v>99170</v>
      </c>
      <c r="F544" s="10"/>
      <c r="G544" s="10"/>
      <c r="H544" s="10"/>
      <c r="I544" s="10"/>
    </row>
    <row r="545" spans="1:10" ht="18.95" customHeight="1" thickTop="1">
      <c r="A545" s="250" t="s">
        <v>76</v>
      </c>
      <c r="B545" s="23"/>
      <c r="C545" s="107"/>
      <c r="D545" s="69"/>
      <c r="F545" s="10"/>
      <c r="G545" s="10"/>
      <c r="H545" s="10"/>
      <c r="I545" s="10"/>
    </row>
    <row r="546" spans="1:10" ht="18.95" customHeight="1">
      <c r="A546" s="47" t="s">
        <v>168</v>
      </c>
      <c r="B546" s="4"/>
      <c r="C546" s="108">
        <f>700000-100000</f>
        <v>600000</v>
      </c>
      <c r="D546" s="67">
        <v>203984.6</v>
      </c>
      <c r="F546" s="10"/>
      <c r="G546" s="10"/>
      <c r="H546" s="10"/>
      <c r="I546" s="10"/>
    </row>
    <row r="547" spans="1:10" ht="18.95" customHeight="1" thickBot="1">
      <c r="A547" s="262" t="s">
        <v>10</v>
      </c>
      <c r="B547" s="8"/>
      <c r="C547" s="68">
        <f>SUM(C546)</f>
        <v>600000</v>
      </c>
      <c r="D547" s="68">
        <f>SUM(D546)</f>
        <v>203984.6</v>
      </c>
      <c r="F547" s="10"/>
      <c r="G547" s="10"/>
      <c r="H547" s="10"/>
      <c r="I547" s="10"/>
    </row>
    <row r="548" spans="1:10" ht="18.95" customHeight="1" thickTop="1" thickBot="1">
      <c r="A548" s="265" t="s">
        <v>169</v>
      </c>
      <c r="B548" s="34"/>
      <c r="C548" s="91">
        <f>C533+C537+C544+C547</f>
        <v>1081160</v>
      </c>
      <c r="D548" s="91">
        <f>D533+D537+D544+D547</f>
        <v>439294.6</v>
      </c>
      <c r="F548" s="10"/>
      <c r="G548" s="10"/>
      <c r="H548" s="10"/>
      <c r="I548" s="10"/>
    </row>
    <row r="549" spans="1:10" ht="18.95" customHeight="1" thickTop="1" thickBot="1">
      <c r="A549" s="259" t="s">
        <v>170</v>
      </c>
      <c r="B549" s="38"/>
      <c r="C549" s="102">
        <f>C548</f>
        <v>1081160</v>
      </c>
      <c r="D549" s="102">
        <f>D548</f>
        <v>439294.6</v>
      </c>
      <c r="F549" s="10"/>
      <c r="G549" s="10"/>
      <c r="H549" s="10"/>
      <c r="I549" s="10"/>
      <c r="J549" s="10"/>
    </row>
    <row r="550" spans="1:10" ht="18.95" customHeight="1" thickTop="1">
      <c r="A550" s="250" t="s">
        <v>171</v>
      </c>
      <c r="B550" s="23"/>
      <c r="C550" s="107"/>
      <c r="D550" s="69"/>
      <c r="F550" s="10"/>
      <c r="G550" s="10"/>
      <c r="H550" s="10"/>
      <c r="I550" s="10"/>
    </row>
    <row r="551" spans="1:10" ht="18.95" customHeight="1">
      <c r="A551" s="251" t="s">
        <v>172</v>
      </c>
      <c r="B551" s="4"/>
      <c r="C551" s="99"/>
      <c r="D551" s="70"/>
      <c r="F551" s="10"/>
      <c r="G551" s="10"/>
      <c r="H551" s="10"/>
      <c r="I551" s="10"/>
    </row>
    <row r="552" spans="1:10" ht="18.95" customHeight="1">
      <c r="A552" s="251" t="s">
        <v>173</v>
      </c>
      <c r="B552" s="4"/>
      <c r="C552" s="99"/>
      <c r="D552" s="70"/>
      <c r="F552" s="10"/>
      <c r="G552" s="10"/>
      <c r="H552" s="10"/>
      <c r="I552" s="10"/>
    </row>
    <row r="553" spans="1:10" ht="18.95" customHeight="1">
      <c r="A553" s="210" t="s">
        <v>174</v>
      </c>
      <c r="B553" s="4"/>
      <c r="C553" s="108">
        <v>75000</v>
      </c>
      <c r="D553" s="124">
        <v>15000</v>
      </c>
      <c r="F553" s="10"/>
      <c r="G553" s="10"/>
      <c r="H553" s="10"/>
      <c r="I553" s="10"/>
    </row>
    <row r="554" spans="1:10" ht="18.95" customHeight="1">
      <c r="A554" s="266" t="s">
        <v>175</v>
      </c>
      <c r="B554" s="8"/>
      <c r="C554" s="269">
        <f>710049+100000+19400+20000+15000+14000</f>
        <v>878449</v>
      </c>
      <c r="D554" s="124">
        <v>728048</v>
      </c>
      <c r="F554" s="10"/>
      <c r="G554" s="10"/>
      <c r="H554" s="10"/>
      <c r="I554" s="10"/>
    </row>
    <row r="555" spans="1:10" ht="18.95" customHeight="1">
      <c r="A555" s="47" t="s">
        <v>176</v>
      </c>
      <c r="B555" s="4"/>
      <c r="C555" s="132">
        <v>80000</v>
      </c>
      <c r="D555" s="124">
        <v>40398</v>
      </c>
      <c r="F555" s="10"/>
      <c r="G555" s="10"/>
      <c r="H555" s="10"/>
      <c r="I555" s="10"/>
    </row>
    <row r="556" spans="1:10" ht="18.95" customHeight="1">
      <c r="A556" s="249" t="s">
        <v>285</v>
      </c>
      <c r="B556" s="23"/>
      <c r="C556" s="107">
        <v>7128000</v>
      </c>
      <c r="D556" s="124">
        <v>3399300</v>
      </c>
      <c r="F556" s="10"/>
      <c r="G556" s="10"/>
      <c r="H556" s="10"/>
      <c r="I556" s="10"/>
    </row>
    <row r="557" spans="1:10" ht="18.95" customHeight="1">
      <c r="A557" s="47" t="s">
        <v>286</v>
      </c>
      <c r="B557" s="4"/>
      <c r="C557" s="108">
        <v>2265600</v>
      </c>
      <c r="D557" s="124">
        <v>1062400</v>
      </c>
      <c r="F557" s="10"/>
      <c r="G557" s="10"/>
      <c r="H557" s="10"/>
      <c r="I557" s="10"/>
    </row>
    <row r="558" spans="1:10" ht="18.95" customHeight="1">
      <c r="A558" s="47" t="s">
        <v>287</v>
      </c>
      <c r="B558" s="4"/>
      <c r="C558" s="95"/>
      <c r="D558" s="124"/>
      <c r="F558" s="10"/>
      <c r="G558" s="10"/>
      <c r="H558" s="10"/>
      <c r="I558" s="10"/>
    </row>
    <row r="559" spans="1:10" ht="18.95" customHeight="1">
      <c r="A559" s="47" t="s">
        <v>299</v>
      </c>
      <c r="B559" s="4"/>
      <c r="C559" s="95">
        <v>200000</v>
      </c>
      <c r="D559" s="124">
        <v>200000</v>
      </c>
      <c r="F559" s="10"/>
      <c r="G559" s="10"/>
      <c r="H559" s="10"/>
      <c r="I559" s="10"/>
    </row>
    <row r="560" spans="1:10" ht="18.95" customHeight="1">
      <c r="A560" s="47" t="s">
        <v>298</v>
      </c>
      <c r="B560" s="4"/>
      <c r="C560" s="95">
        <v>100000</v>
      </c>
      <c r="D560" s="124">
        <v>0</v>
      </c>
      <c r="F560" s="10"/>
      <c r="G560" s="10"/>
      <c r="H560" s="10"/>
      <c r="I560" s="10"/>
    </row>
    <row r="561" spans="1:9" ht="18.95" customHeight="1">
      <c r="A561" s="47" t="s">
        <v>297</v>
      </c>
      <c r="B561" s="60"/>
      <c r="C561" s="156">
        <v>30000</v>
      </c>
      <c r="D561" s="77">
        <v>0</v>
      </c>
      <c r="F561" s="10"/>
      <c r="G561" s="10"/>
      <c r="H561" s="10"/>
      <c r="I561" s="10"/>
    </row>
    <row r="562" spans="1:9" ht="18.95" customHeight="1" thickBot="1">
      <c r="A562" s="252" t="s">
        <v>10</v>
      </c>
      <c r="B562" s="4"/>
      <c r="C562" s="125">
        <f>SUM(C553:C561)</f>
        <v>10757049</v>
      </c>
      <c r="D562" s="125">
        <f>SUM(D553:D561)</f>
        <v>5445146</v>
      </c>
      <c r="F562" s="10"/>
      <c r="G562" s="10"/>
      <c r="H562" s="10"/>
      <c r="I562" s="10"/>
    </row>
    <row r="563" spans="1:9" ht="18.95" customHeight="1" thickTop="1">
      <c r="A563" s="251" t="s">
        <v>177</v>
      </c>
      <c r="B563" s="23"/>
      <c r="C563" s="107"/>
      <c r="D563" s="69"/>
      <c r="F563" s="10"/>
      <c r="G563" s="10"/>
      <c r="H563" s="10"/>
      <c r="I563" s="10"/>
    </row>
    <row r="564" spans="1:9" ht="18.95" customHeight="1">
      <c r="A564" s="47" t="s">
        <v>178</v>
      </c>
      <c r="B564" s="4"/>
      <c r="C564" s="108">
        <v>150000</v>
      </c>
      <c r="D564" s="67">
        <v>150000</v>
      </c>
      <c r="F564" s="10"/>
      <c r="G564" s="10"/>
      <c r="H564" s="10"/>
      <c r="I564" s="10"/>
    </row>
    <row r="565" spans="1:9" ht="18.95" customHeight="1" thickBot="1">
      <c r="A565" s="252" t="s">
        <v>10</v>
      </c>
      <c r="B565" s="4"/>
      <c r="C565" s="68">
        <f>SUM(C564)</f>
        <v>150000</v>
      </c>
      <c r="D565" s="68">
        <f>SUM(D564)</f>
        <v>150000</v>
      </c>
      <c r="F565" s="10"/>
      <c r="G565" s="10"/>
      <c r="H565" s="10"/>
      <c r="I565" s="10"/>
    </row>
    <row r="566" spans="1:9" ht="18.95" customHeight="1" thickTop="1" thickBot="1">
      <c r="A566" s="258" t="s">
        <v>179</v>
      </c>
      <c r="B566" s="41"/>
      <c r="C566" s="90">
        <f>C565+C562</f>
        <v>10907049</v>
      </c>
      <c r="D566" s="90">
        <f>D565+D562</f>
        <v>5595146</v>
      </c>
      <c r="F566" s="10"/>
      <c r="G566" s="10"/>
      <c r="H566" s="10"/>
      <c r="I566" s="10"/>
    </row>
    <row r="567" spans="1:9" ht="18.95" customHeight="1" thickTop="1" thickBot="1">
      <c r="A567" s="259" t="s">
        <v>180</v>
      </c>
      <c r="B567" s="38"/>
      <c r="C567" s="121">
        <f>C566</f>
        <v>10907049</v>
      </c>
      <c r="D567" s="121">
        <f>D566</f>
        <v>5595146</v>
      </c>
      <c r="F567" s="10"/>
      <c r="G567" s="10"/>
      <c r="H567" s="10"/>
      <c r="I567" s="10"/>
    </row>
    <row r="568" spans="1:9" ht="18.95" customHeight="1" thickTop="1" thickBot="1">
      <c r="A568" s="267" t="s">
        <v>181</v>
      </c>
      <c r="B568" s="56"/>
      <c r="C568" s="90">
        <f>C242+C260+C342+C386+C442+C470+C512+C525+C549+C567</f>
        <v>31451180</v>
      </c>
      <c r="D568" s="268">
        <f>D242+D260+D342+D386+D442+D470+D512+D525+D549+D567</f>
        <v>12645159.68</v>
      </c>
      <c r="F568" s="10"/>
      <c r="G568" s="10"/>
      <c r="H568" s="10"/>
      <c r="I568" s="10"/>
    </row>
    <row r="569" spans="1:9" ht="18.95" customHeight="1" thickTop="1">
      <c r="A569" s="282"/>
      <c r="B569" s="10"/>
      <c r="C569" s="153"/>
      <c r="D569" s="76"/>
      <c r="F569" s="10"/>
      <c r="G569" s="10"/>
      <c r="H569" s="10"/>
      <c r="I569" s="10"/>
    </row>
    <row r="570" spans="1:9" ht="18.95" customHeight="1">
      <c r="A570" s="282"/>
      <c r="B570" s="10"/>
      <c r="C570" s="153"/>
      <c r="D570" s="76"/>
      <c r="F570" s="10"/>
      <c r="G570" s="10"/>
      <c r="H570" s="10"/>
      <c r="I570" s="10"/>
    </row>
    <row r="571" spans="1:9" ht="18.95" customHeight="1">
      <c r="A571" s="352" t="s">
        <v>303</v>
      </c>
      <c r="B571" s="352"/>
      <c r="C571" s="352"/>
      <c r="D571" s="352"/>
      <c r="F571" s="10"/>
      <c r="G571" s="10"/>
      <c r="H571" s="10"/>
      <c r="I571" s="10"/>
    </row>
    <row r="572" spans="1:9" ht="18.95" customHeight="1">
      <c r="A572" s="351" t="s">
        <v>304</v>
      </c>
      <c r="B572" s="351"/>
      <c r="C572" s="351"/>
      <c r="D572" s="351"/>
      <c r="F572" s="10"/>
      <c r="G572" s="10"/>
      <c r="H572" s="10"/>
      <c r="I572" s="10"/>
    </row>
    <row r="573" spans="1:9" ht="18.95" customHeight="1">
      <c r="A573" s="281"/>
      <c r="B573" s="10"/>
      <c r="C573" s="137"/>
      <c r="D573" s="137"/>
      <c r="F573" s="10"/>
      <c r="G573" s="10"/>
      <c r="H573" s="10"/>
      <c r="I573" s="10"/>
    </row>
    <row r="574" spans="1:9" ht="18.95" customHeight="1">
      <c r="A574" s="282"/>
      <c r="B574" s="10"/>
      <c r="C574" s="153"/>
      <c r="D574" s="76"/>
      <c r="F574" s="10"/>
      <c r="G574" s="10"/>
      <c r="H574" s="10"/>
      <c r="I574" s="10"/>
    </row>
    <row r="575" spans="1:9" ht="18.95" customHeight="1">
      <c r="A575" s="282"/>
      <c r="B575" s="10"/>
      <c r="C575" s="153"/>
      <c r="D575" s="76"/>
      <c r="F575" s="10"/>
      <c r="G575" s="10"/>
      <c r="H575" s="10"/>
      <c r="I575" s="10"/>
    </row>
    <row r="576" spans="1:9" ht="18.95" customHeight="1">
      <c r="A576" s="282"/>
      <c r="B576" s="10"/>
      <c r="C576" s="153"/>
      <c r="D576" s="76"/>
      <c r="F576" s="10"/>
      <c r="G576" s="10"/>
      <c r="H576" s="10"/>
      <c r="I576" s="10"/>
    </row>
    <row r="577" spans="1:9" ht="18.95" customHeight="1">
      <c r="A577" s="282"/>
      <c r="B577" s="10"/>
      <c r="C577" s="153"/>
      <c r="D577" s="76"/>
      <c r="F577" s="10"/>
      <c r="G577" s="10"/>
      <c r="H577" s="10"/>
      <c r="I577" s="10"/>
    </row>
    <row r="578" spans="1:9" ht="18.95" customHeight="1">
      <c r="A578" s="282"/>
      <c r="B578" s="10"/>
      <c r="C578" s="153"/>
      <c r="D578" s="76"/>
      <c r="F578" s="10"/>
      <c r="G578" s="10"/>
      <c r="H578" s="10"/>
      <c r="I578" s="10"/>
    </row>
    <row r="579" spans="1:9" ht="18.95" customHeight="1">
      <c r="A579" s="282"/>
      <c r="B579" s="10"/>
      <c r="C579" s="153"/>
      <c r="D579" s="76"/>
      <c r="F579" s="10"/>
      <c r="G579" s="10"/>
      <c r="H579" s="10"/>
      <c r="I579" s="10"/>
    </row>
    <row r="580" spans="1:9" ht="18.95" customHeight="1">
      <c r="A580" s="352"/>
      <c r="B580" s="352"/>
      <c r="C580" s="352"/>
      <c r="D580" s="352"/>
      <c r="F580" s="10"/>
      <c r="G580" s="10"/>
      <c r="H580" s="10"/>
      <c r="I580" s="10"/>
    </row>
    <row r="581" spans="1:9" ht="18.95" customHeight="1">
      <c r="A581" s="31"/>
      <c r="B581" s="10"/>
      <c r="C581" s="158"/>
      <c r="D581" s="126"/>
      <c r="F581" s="10"/>
      <c r="G581" s="10"/>
      <c r="H581" s="10"/>
      <c r="I581" s="10"/>
    </row>
    <row r="582" spans="1:9" ht="18.95" customHeight="1">
      <c r="A582" s="31"/>
      <c r="B582" s="10"/>
      <c r="C582" s="137"/>
      <c r="D582" s="92"/>
      <c r="F582" s="10"/>
      <c r="G582" s="10"/>
      <c r="H582" s="10"/>
      <c r="I582" s="10"/>
    </row>
    <row r="583" spans="1:9" ht="18.95" customHeight="1">
      <c r="A583" s="31"/>
      <c r="B583" s="10"/>
      <c r="C583" s="159"/>
      <c r="D583" s="92"/>
      <c r="F583" s="10"/>
      <c r="H583" s="10"/>
      <c r="I583" s="10"/>
    </row>
    <row r="584" spans="1:9" ht="18.95" customHeight="1">
      <c r="A584" s="31"/>
      <c r="B584" s="10"/>
      <c r="C584" s="159"/>
      <c r="D584" s="92"/>
    </row>
    <row r="585" spans="1:9" ht="18.95" customHeight="1">
      <c r="A585" s="10"/>
      <c r="B585" s="10"/>
      <c r="C585" s="137"/>
      <c r="D585" s="92"/>
    </row>
    <row r="586" spans="1:9" ht="18.95" customHeight="1">
      <c r="A586" s="10"/>
      <c r="B586" s="10"/>
      <c r="C586" s="137"/>
      <c r="D586" s="92"/>
    </row>
    <row r="587" spans="1:9" ht="18.95" customHeight="1">
      <c r="A587" s="10"/>
      <c r="B587" s="10"/>
      <c r="C587" s="137"/>
      <c r="D587" s="92"/>
    </row>
    <row r="588" spans="1:9" ht="18.95" customHeight="1">
      <c r="A588" s="10"/>
      <c r="B588" s="10"/>
      <c r="C588" s="137"/>
      <c r="D588" s="92"/>
    </row>
    <row r="589" spans="1:9" ht="18.95" customHeight="1">
      <c r="A589" s="10"/>
      <c r="B589" s="10"/>
      <c r="C589" s="137"/>
      <c r="D589" s="92"/>
    </row>
    <row r="590" spans="1:9" ht="18.95" customHeight="1">
      <c r="A590" s="10"/>
      <c r="B590" s="10"/>
      <c r="C590" s="137"/>
      <c r="D590" s="92"/>
    </row>
    <row r="591" spans="1:9" ht="18.95" customHeight="1">
      <c r="A591" s="10"/>
      <c r="B591" s="10"/>
      <c r="C591" s="137"/>
      <c r="D591" s="92"/>
    </row>
    <row r="592" spans="1:9" ht="18.95" customHeight="1">
      <c r="A592" s="10"/>
      <c r="B592" s="10"/>
      <c r="C592" s="137"/>
      <c r="D592" s="92"/>
    </row>
    <row r="593" spans="1:4" ht="18.95" customHeight="1">
      <c r="A593" s="10"/>
      <c r="B593" s="10"/>
      <c r="C593" s="137"/>
      <c r="D593" s="127"/>
    </row>
    <row r="594" spans="1:4" ht="18.95" customHeight="1">
      <c r="A594" s="282"/>
      <c r="B594" s="10"/>
      <c r="C594" s="118"/>
      <c r="D594" s="76"/>
    </row>
    <row r="595" spans="1:4" ht="18.95" customHeight="1">
      <c r="A595" s="10"/>
      <c r="B595" s="10"/>
      <c r="C595" s="137"/>
      <c r="D595" s="92"/>
    </row>
  </sheetData>
  <mergeCells count="77">
    <mergeCell ref="A580:D580"/>
    <mergeCell ref="A540:A541"/>
    <mergeCell ref="B540:B541"/>
    <mergeCell ref="C540:C541"/>
    <mergeCell ref="D540:D541"/>
    <mergeCell ref="A571:D571"/>
    <mergeCell ref="A572:D572"/>
    <mergeCell ref="A539:D539"/>
    <mergeCell ref="A414:A415"/>
    <mergeCell ref="B414:B415"/>
    <mergeCell ref="C414:C415"/>
    <mergeCell ref="D414:D415"/>
    <mergeCell ref="A454:D454"/>
    <mergeCell ref="A455:A456"/>
    <mergeCell ref="B455:B456"/>
    <mergeCell ref="C455:C456"/>
    <mergeCell ref="D455:D456"/>
    <mergeCell ref="A495:D495"/>
    <mergeCell ref="A496:A497"/>
    <mergeCell ref="B496:B497"/>
    <mergeCell ref="C496:C497"/>
    <mergeCell ref="D496:D497"/>
    <mergeCell ref="A413:D413"/>
    <mergeCell ref="A291:A292"/>
    <mergeCell ref="B291:B292"/>
    <mergeCell ref="C291:C292"/>
    <mergeCell ref="D291:D292"/>
    <mergeCell ref="A331:D331"/>
    <mergeCell ref="A332:A333"/>
    <mergeCell ref="B332:B333"/>
    <mergeCell ref="C332:C333"/>
    <mergeCell ref="D332:D333"/>
    <mergeCell ref="A372:D372"/>
    <mergeCell ref="A373:A374"/>
    <mergeCell ref="B373:B374"/>
    <mergeCell ref="C373:C374"/>
    <mergeCell ref="D373:D374"/>
    <mergeCell ref="A290:D290"/>
    <mergeCell ref="A167:A168"/>
    <mergeCell ref="B167:B168"/>
    <mergeCell ref="C167:C168"/>
    <mergeCell ref="D167:D168"/>
    <mergeCell ref="A207:D207"/>
    <mergeCell ref="A208:A209"/>
    <mergeCell ref="B208:B209"/>
    <mergeCell ref="C208:C209"/>
    <mergeCell ref="D208:D209"/>
    <mergeCell ref="A248:D248"/>
    <mergeCell ref="A249:A250"/>
    <mergeCell ref="B249:B250"/>
    <mergeCell ref="C249:C250"/>
    <mergeCell ref="D249:D250"/>
    <mergeCell ref="A166:D166"/>
    <mergeCell ref="A68:D68"/>
    <mergeCell ref="A84:D84"/>
    <mergeCell ref="A85:A86"/>
    <mergeCell ref="B85:B86"/>
    <mergeCell ref="C85:C86"/>
    <mergeCell ref="D85:D86"/>
    <mergeCell ref="A125:D125"/>
    <mergeCell ref="A126:A127"/>
    <mergeCell ref="B126:B127"/>
    <mergeCell ref="C126:C127"/>
    <mergeCell ref="D126:D127"/>
    <mergeCell ref="A67:D67"/>
    <mergeCell ref="A1:D1"/>
    <mergeCell ref="A2:D2"/>
    <mergeCell ref="A3:D3"/>
    <mergeCell ref="A4:A5"/>
    <mergeCell ref="B4:B5"/>
    <mergeCell ref="C4:C5"/>
    <mergeCell ref="D4:D5"/>
    <mergeCell ref="A42:D42"/>
    <mergeCell ref="A43:A44"/>
    <mergeCell ref="B43:B44"/>
    <mergeCell ref="C43:C44"/>
    <mergeCell ref="D43:D44"/>
  </mergeCells>
  <pageMargins left="0.78740157480314965" right="0.31496062992125984" top="0" bottom="0" header="0.51181102362204722" footer="0.44"/>
  <pageSetup orientation="portrait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3"/>
  <sheetViews>
    <sheetView zoomScaleSheetLayoutView="100" workbookViewId="0">
      <selection activeCell="A26" sqref="A26"/>
    </sheetView>
  </sheetViews>
  <sheetFormatPr defaultRowHeight="18.95" customHeight="1"/>
  <cols>
    <col min="1" max="1" width="53.5703125" style="1" customWidth="1"/>
    <col min="2" max="2" width="9.140625" style="1" customWidth="1"/>
    <col min="3" max="3" width="13.85546875" style="160" customWidth="1"/>
    <col min="4" max="4" width="13.85546875" style="128" customWidth="1"/>
    <col min="5" max="5" width="9.140625" style="10"/>
    <col min="6" max="16384" width="9.140625" style="1"/>
  </cols>
  <sheetData>
    <row r="1" spans="1:6" ht="18.95" customHeight="1">
      <c r="A1" s="348" t="s">
        <v>0</v>
      </c>
      <c r="B1" s="348"/>
      <c r="C1" s="348"/>
      <c r="D1" s="348"/>
    </row>
    <row r="2" spans="1:6" ht="18.95" customHeight="1">
      <c r="A2" s="348" t="s">
        <v>1</v>
      </c>
      <c r="B2" s="348"/>
      <c r="C2" s="348"/>
      <c r="D2" s="348"/>
    </row>
    <row r="3" spans="1:6" ht="18.95" customHeight="1">
      <c r="A3" s="340" t="s">
        <v>325</v>
      </c>
      <c r="B3" s="340"/>
      <c r="C3" s="340"/>
      <c r="D3" s="340"/>
    </row>
    <row r="4" spans="1:6" ht="18.95" customHeight="1">
      <c r="A4" s="346" t="s">
        <v>2</v>
      </c>
      <c r="B4" s="346" t="s">
        <v>3</v>
      </c>
      <c r="C4" s="349" t="s">
        <v>4</v>
      </c>
      <c r="D4" s="344" t="s">
        <v>5</v>
      </c>
    </row>
    <row r="5" spans="1:6" ht="18.95" customHeight="1">
      <c r="A5" s="347"/>
      <c r="B5" s="347"/>
      <c r="C5" s="350"/>
      <c r="D5" s="345"/>
    </row>
    <row r="6" spans="1:6" ht="18.95" customHeight="1">
      <c r="A6" s="2" t="s">
        <v>6</v>
      </c>
      <c r="B6" s="3"/>
      <c r="C6" s="129"/>
      <c r="D6" s="65"/>
    </row>
    <row r="7" spans="1:6" ht="18.95" customHeight="1">
      <c r="A7" s="4" t="s">
        <v>7</v>
      </c>
      <c r="B7" s="4"/>
      <c r="C7" s="99">
        <v>60000</v>
      </c>
      <c r="D7" s="290">
        <v>65871.5</v>
      </c>
      <c r="F7" s="5"/>
    </row>
    <row r="8" spans="1:6" ht="18.95" customHeight="1">
      <c r="A8" s="4" t="s">
        <v>8</v>
      </c>
      <c r="B8" s="4"/>
      <c r="C8" s="99">
        <v>75000</v>
      </c>
      <c r="D8" s="290">
        <v>68429</v>
      </c>
    </row>
    <row r="9" spans="1:6" ht="18.95" customHeight="1">
      <c r="A9" s="4" t="s">
        <v>9</v>
      </c>
      <c r="B9" s="4"/>
      <c r="C9" s="108">
        <v>3000</v>
      </c>
      <c r="D9" s="82">
        <v>3000</v>
      </c>
    </row>
    <row r="10" spans="1:6" ht="18.95" customHeight="1" thickBot="1">
      <c r="A10" s="6" t="s">
        <v>10</v>
      </c>
      <c r="B10" s="4"/>
      <c r="C10" s="84">
        <f>SUM(C7:C9)</f>
        <v>138000</v>
      </c>
      <c r="D10" s="68">
        <f>SUM(D7:D9)</f>
        <v>137300.5</v>
      </c>
    </row>
    <row r="11" spans="1:6" ht="18.95" customHeight="1" thickTop="1">
      <c r="A11" s="7" t="s">
        <v>11</v>
      </c>
      <c r="B11" s="4"/>
      <c r="C11" s="107"/>
      <c r="D11" s="69"/>
    </row>
    <row r="12" spans="1:6" ht="18.95" customHeight="1">
      <c r="A12" s="4" t="s">
        <v>12</v>
      </c>
      <c r="B12" s="4"/>
      <c r="C12" s="224">
        <v>1000000</v>
      </c>
      <c r="D12" s="291">
        <v>766281.98</v>
      </c>
    </row>
    <row r="13" spans="1:6" ht="18.95" customHeight="1">
      <c r="A13" s="4" t="s">
        <v>13</v>
      </c>
      <c r="B13" s="4"/>
      <c r="C13" s="132">
        <v>1800000</v>
      </c>
      <c r="D13" s="291">
        <v>1850570.51</v>
      </c>
    </row>
    <row r="14" spans="1:6" ht="18.95" customHeight="1">
      <c r="A14" s="4" t="s">
        <v>14</v>
      </c>
      <c r="B14" s="4"/>
      <c r="C14" s="225">
        <v>7800000</v>
      </c>
      <c r="D14" s="291">
        <v>5004811.97</v>
      </c>
    </row>
    <row r="15" spans="1:6" ht="18.95" customHeight="1">
      <c r="A15" s="4" t="s">
        <v>15</v>
      </c>
      <c r="B15" s="4"/>
      <c r="C15" s="132">
        <v>100000</v>
      </c>
      <c r="D15" s="291">
        <v>53185.86</v>
      </c>
    </row>
    <row r="16" spans="1:6" ht="18.95" customHeight="1">
      <c r="A16" s="4" t="s">
        <v>16</v>
      </c>
      <c r="B16" s="4"/>
      <c r="C16" s="226">
        <v>370000</v>
      </c>
      <c r="D16" s="291">
        <v>237237.3</v>
      </c>
    </row>
    <row r="17" spans="1:4" ht="18.95" customHeight="1">
      <c r="A17" s="4" t="s">
        <v>17</v>
      </c>
      <c r="B17" s="4"/>
      <c r="C17" s="132">
        <v>1000000</v>
      </c>
      <c r="D17" s="291">
        <v>612559</v>
      </c>
    </row>
    <row r="18" spans="1:4" ht="18.95" customHeight="1">
      <c r="A18" s="4" t="s">
        <v>314</v>
      </c>
      <c r="B18" s="4"/>
      <c r="C18" s="132">
        <v>1900000</v>
      </c>
      <c r="D18" s="291">
        <v>1464098.91</v>
      </c>
    </row>
    <row r="19" spans="1:4" ht="18.95" customHeight="1">
      <c r="A19" s="4" t="s">
        <v>315</v>
      </c>
      <c r="B19" s="4"/>
      <c r="C19" s="132">
        <v>70000</v>
      </c>
      <c r="D19" s="291">
        <v>49087.78</v>
      </c>
    </row>
    <row r="20" spans="1:4" ht="18.95" customHeight="1">
      <c r="A20" s="4" t="s">
        <v>316</v>
      </c>
      <c r="B20" s="4"/>
      <c r="C20" s="225">
        <v>75000</v>
      </c>
      <c r="D20" s="291">
        <v>23344.65</v>
      </c>
    </row>
    <row r="21" spans="1:4" ht="18.95" customHeight="1">
      <c r="A21" s="4" t="s">
        <v>317</v>
      </c>
      <c r="B21" s="4"/>
      <c r="C21" s="225">
        <v>5000</v>
      </c>
      <c r="D21" s="291">
        <v>0</v>
      </c>
    </row>
    <row r="22" spans="1:4" ht="18.95" customHeight="1">
      <c r="A22" s="4" t="s">
        <v>318</v>
      </c>
      <c r="B22" s="4"/>
      <c r="C22" s="225">
        <v>0</v>
      </c>
      <c r="D22" s="292">
        <v>2192.1999999999998</v>
      </c>
    </row>
    <row r="23" spans="1:4" ht="18.95" customHeight="1" thickBot="1">
      <c r="A23" s="6" t="s">
        <v>10</v>
      </c>
      <c r="B23" s="6"/>
      <c r="C23" s="72">
        <f>SUM(C12:C21)</f>
        <v>14120000</v>
      </c>
      <c r="D23" s="72">
        <f>SUM(D12:D22)</f>
        <v>10063370.16</v>
      </c>
    </row>
    <row r="24" spans="1:4" ht="18.95" customHeight="1" thickTop="1">
      <c r="A24" s="7" t="s">
        <v>21</v>
      </c>
      <c r="B24" s="4"/>
      <c r="C24" s="107"/>
      <c r="D24" s="69"/>
    </row>
    <row r="25" spans="1:4" ht="18.95" customHeight="1">
      <c r="A25" s="7" t="s">
        <v>22</v>
      </c>
      <c r="B25" s="4"/>
      <c r="C25" s="73"/>
      <c r="D25" s="73"/>
    </row>
    <row r="26" spans="1:4" ht="18.95" customHeight="1">
      <c r="A26" s="4" t="s">
        <v>24</v>
      </c>
      <c r="B26" s="4"/>
      <c r="C26" s="73">
        <v>500</v>
      </c>
      <c r="D26" s="226">
        <v>20</v>
      </c>
    </row>
    <row r="27" spans="1:4" ht="18.95" customHeight="1">
      <c r="A27" s="4" t="s">
        <v>25</v>
      </c>
      <c r="B27" s="4"/>
      <c r="C27" s="73">
        <v>500</v>
      </c>
      <c r="D27" s="226">
        <v>100</v>
      </c>
    </row>
    <row r="28" spans="1:4" ht="18.95" customHeight="1">
      <c r="A28" s="4" t="s">
        <v>26</v>
      </c>
      <c r="B28" s="4"/>
      <c r="C28" s="73">
        <v>500</v>
      </c>
      <c r="D28" s="226">
        <v>0</v>
      </c>
    </row>
    <row r="29" spans="1:4" ht="18.95" customHeight="1">
      <c r="A29" s="4" t="s">
        <v>27</v>
      </c>
      <c r="B29" s="4"/>
      <c r="C29" s="73">
        <v>500</v>
      </c>
      <c r="D29" s="226">
        <v>400</v>
      </c>
    </row>
    <row r="30" spans="1:4" ht="18.95" customHeight="1">
      <c r="A30" s="4" t="s">
        <v>28</v>
      </c>
      <c r="B30" s="4"/>
      <c r="C30" s="73">
        <v>20000</v>
      </c>
      <c r="D30" s="226">
        <v>24812.06</v>
      </c>
    </row>
    <row r="31" spans="1:4" ht="18.95" customHeight="1">
      <c r="A31" s="4" t="s">
        <v>310</v>
      </c>
      <c r="B31" s="4"/>
      <c r="C31" s="73">
        <v>0</v>
      </c>
      <c r="D31" s="226">
        <v>510</v>
      </c>
    </row>
    <row r="32" spans="1:4" ht="18.95" customHeight="1">
      <c r="A32" s="8" t="s">
        <v>30</v>
      </c>
      <c r="B32" s="4"/>
      <c r="C32" s="74">
        <v>0</v>
      </c>
      <c r="D32" s="226">
        <v>0</v>
      </c>
    </row>
    <row r="33" spans="1:4" ht="18.95" customHeight="1">
      <c r="A33" s="8" t="s">
        <v>31</v>
      </c>
      <c r="B33" s="4"/>
      <c r="C33" s="74">
        <v>500</v>
      </c>
      <c r="D33" s="226">
        <v>400</v>
      </c>
    </row>
    <row r="34" spans="1:4" ht="18.95" customHeight="1">
      <c r="A34" s="8" t="s">
        <v>183</v>
      </c>
      <c r="B34" s="8"/>
      <c r="C34" s="74">
        <v>0</v>
      </c>
      <c r="D34" s="226">
        <v>0</v>
      </c>
    </row>
    <row r="35" spans="1:4" ht="18.95" customHeight="1">
      <c r="A35" s="8" t="s">
        <v>32</v>
      </c>
      <c r="B35" s="8"/>
      <c r="C35" s="74">
        <v>500</v>
      </c>
      <c r="D35" s="226">
        <v>200</v>
      </c>
    </row>
    <row r="36" spans="1:4" ht="18.95" customHeight="1">
      <c r="A36" s="8" t="s">
        <v>33</v>
      </c>
      <c r="B36" s="8"/>
      <c r="C36" s="74">
        <v>1000</v>
      </c>
      <c r="D36" s="226">
        <v>1309</v>
      </c>
    </row>
    <row r="37" spans="1:4" ht="18.95" customHeight="1" thickBot="1">
      <c r="A37" s="9" t="s">
        <v>10</v>
      </c>
      <c r="B37" s="9"/>
      <c r="C37" s="75">
        <f>SUM(C26:C36)</f>
        <v>24000</v>
      </c>
      <c r="D37" s="309">
        <f>SUM(D26:D36)</f>
        <v>27751.06</v>
      </c>
    </row>
    <row r="38" spans="1:4" s="10" customFormat="1" ht="18.95" customHeight="1" thickTop="1">
      <c r="A38" s="310"/>
      <c r="B38" s="310"/>
      <c r="C38" s="118"/>
      <c r="D38" s="76"/>
    </row>
    <row r="39" spans="1:4" s="10" customFormat="1" ht="18.95" customHeight="1">
      <c r="A39" s="310"/>
      <c r="B39" s="310"/>
      <c r="C39" s="118"/>
      <c r="D39" s="76"/>
    </row>
    <row r="40" spans="1:4" s="10" customFormat="1" ht="18.95" customHeight="1">
      <c r="A40" s="310"/>
      <c r="B40" s="310"/>
      <c r="C40" s="118"/>
      <c r="D40" s="76"/>
    </row>
    <row r="41" spans="1:4" s="10" customFormat="1" ht="18.95" customHeight="1">
      <c r="A41" s="310"/>
      <c r="B41" s="310"/>
      <c r="C41" s="118"/>
      <c r="D41" s="76"/>
    </row>
    <row r="42" spans="1:4" ht="18.75" customHeight="1">
      <c r="A42" s="340">
        <v>2</v>
      </c>
      <c r="B42" s="340"/>
      <c r="C42" s="340"/>
      <c r="D42" s="340"/>
    </row>
    <row r="43" spans="1:4" ht="18.75" customHeight="1">
      <c r="A43" s="346" t="s">
        <v>2</v>
      </c>
      <c r="B43" s="346" t="s">
        <v>3</v>
      </c>
      <c r="C43" s="349" t="s">
        <v>4</v>
      </c>
      <c r="D43" s="344" t="s">
        <v>5</v>
      </c>
    </row>
    <row r="44" spans="1:4" ht="18.75" customHeight="1">
      <c r="A44" s="347"/>
      <c r="B44" s="347"/>
      <c r="C44" s="350"/>
      <c r="D44" s="345"/>
    </row>
    <row r="45" spans="1:4" ht="18.75" customHeight="1">
      <c r="A45" s="11" t="s">
        <v>34</v>
      </c>
      <c r="B45" s="8"/>
      <c r="C45" s="108"/>
      <c r="D45" s="65"/>
    </row>
    <row r="46" spans="1:4" ht="18.75" customHeight="1">
      <c r="A46" s="4" t="s">
        <v>313</v>
      </c>
      <c r="B46" s="8"/>
      <c r="C46" s="108">
        <v>100000</v>
      </c>
      <c r="D46" s="292">
        <v>41659.1</v>
      </c>
    </row>
    <row r="47" spans="1:4" ht="18.75" customHeight="1" thickBot="1">
      <c r="A47" s="6" t="s">
        <v>10</v>
      </c>
      <c r="B47" s="6"/>
      <c r="C47" s="75">
        <f>SUM(C46)</f>
        <v>100000</v>
      </c>
      <c r="D47" s="306">
        <f>SUM(D46)</f>
        <v>41659.1</v>
      </c>
    </row>
    <row r="48" spans="1:4" ht="18.75" customHeight="1" thickTop="1">
      <c r="A48" s="7" t="s">
        <v>36</v>
      </c>
      <c r="B48" s="4"/>
      <c r="C48" s="107"/>
      <c r="D48" s="291"/>
    </row>
    <row r="49" spans="1:4" ht="18.75" customHeight="1">
      <c r="A49" s="4" t="s">
        <v>37</v>
      </c>
      <c r="B49" s="4"/>
      <c r="C49" s="130">
        <v>500000</v>
      </c>
      <c r="D49" s="292">
        <v>433586</v>
      </c>
    </row>
    <row r="50" spans="1:4" ht="18.75" customHeight="1">
      <c r="A50" s="4" t="s">
        <v>38</v>
      </c>
      <c r="B50" s="4"/>
      <c r="C50" s="108">
        <v>15000</v>
      </c>
      <c r="D50" s="82">
        <v>10400</v>
      </c>
    </row>
    <row r="51" spans="1:4" ht="18.75" customHeight="1" thickBot="1">
      <c r="A51" s="6" t="s">
        <v>10</v>
      </c>
      <c r="B51" s="6"/>
      <c r="C51" s="75">
        <f>SUM(C49:C50)</f>
        <v>515000</v>
      </c>
      <c r="D51" s="306">
        <f>SUM(D49:D50)</f>
        <v>443986</v>
      </c>
    </row>
    <row r="52" spans="1:4" ht="18.75" customHeight="1" thickTop="1">
      <c r="A52" s="7" t="s">
        <v>39</v>
      </c>
      <c r="B52" s="4"/>
      <c r="C52" s="107"/>
      <c r="D52" s="307"/>
    </row>
    <row r="53" spans="1:4" ht="18.75" customHeight="1">
      <c r="A53" s="4" t="s">
        <v>40</v>
      </c>
      <c r="B53" s="4"/>
      <c r="C53" s="70">
        <v>80000</v>
      </c>
      <c r="D53" s="305">
        <v>116300</v>
      </c>
    </row>
    <row r="54" spans="1:4" ht="18.75" customHeight="1">
      <c r="A54" s="4" t="s">
        <v>302</v>
      </c>
      <c r="B54" s="4"/>
      <c r="C54" s="101">
        <v>20000</v>
      </c>
      <c r="D54" s="308">
        <v>0</v>
      </c>
    </row>
    <row r="55" spans="1:4" ht="18.75" customHeight="1" thickBot="1">
      <c r="A55" s="6" t="s">
        <v>10</v>
      </c>
      <c r="B55" s="6"/>
      <c r="C55" s="75">
        <f>SUM(C53:C54)</f>
        <v>100000</v>
      </c>
      <c r="D55" s="309">
        <f>SUM(D53:D54)</f>
        <v>116300</v>
      </c>
    </row>
    <row r="56" spans="1:4" ht="18.75" customHeight="1" thickTop="1">
      <c r="A56" s="11" t="s">
        <v>41</v>
      </c>
      <c r="B56" s="6"/>
      <c r="C56" s="131"/>
      <c r="D56" s="81"/>
    </row>
    <row r="57" spans="1:4" ht="18.75" customHeight="1">
      <c r="A57" s="12" t="s">
        <v>311</v>
      </c>
      <c r="B57" s="6"/>
      <c r="C57" s="73">
        <v>3000</v>
      </c>
      <c r="D57" s="73">
        <v>0</v>
      </c>
    </row>
    <row r="58" spans="1:4" ht="18.75" customHeight="1" thickBot="1">
      <c r="A58" s="6" t="s">
        <v>10</v>
      </c>
      <c r="B58" s="6"/>
      <c r="C58" s="75">
        <f>SUM(C57:C57)</f>
        <v>3000</v>
      </c>
      <c r="D58" s="68">
        <f>SUM(D57:D57)</f>
        <v>0</v>
      </c>
    </row>
    <row r="59" spans="1:4" ht="18.75" customHeight="1" thickTop="1">
      <c r="A59" s="7" t="s">
        <v>43</v>
      </c>
      <c r="B59" s="4"/>
      <c r="C59" s="107"/>
      <c r="D59" s="69"/>
    </row>
    <row r="60" spans="1:4" ht="18.75" customHeight="1">
      <c r="A60" s="7" t="s">
        <v>44</v>
      </c>
      <c r="B60" s="4"/>
      <c r="C60" s="99"/>
      <c r="D60" s="70"/>
    </row>
    <row r="61" spans="1:4" ht="18.75" customHeight="1">
      <c r="A61" s="4" t="s">
        <v>312</v>
      </c>
      <c r="B61" s="4"/>
      <c r="C61" s="132">
        <v>16451180</v>
      </c>
      <c r="D61" s="82">
        <v>16353337</v>
      </c>
    </row>
    <row r="62" spans="1:4" ht="18.75" customHeight="1">
      <c r="A62" s="4"/>
      <c r="B62" s="6"/>
      <c r="C62" s="133"/>
      <c r="D62" s="82"/>
    </row>
    <row r="63" spans="1:4" ht="18.75" customHeight="1" thickBot="1">
      <c r="A63" s="13" t="s">
        <v>45</v>
      </c>
      <c r="B63" s="13"/>
      <c r="C63" s="72">
        <f>SUM(C61:C62)</f>
        <v>16451180</v>
      </c>
      <c r="D63" s="68">
        <f>SUM(D61:D62)</f>
        <v>16353337</v>
      </c>
    </row>
    <row r="64" spans="1:4" ht="18.75" customHeight="1" thickTop="1" thickBot="1">
      <c r="A64" s="279" t="s">
        <v>308</v>
      </c>
      <c r="B64" s="62"/>
      <c r="C64" s="83">
        <f>C10+C23+C37+C47+C51+C55+C58+C63</f>
        <v>31451180</v>
      </c>
      <c r="D64" s="83">
        <f>D10+D23+D37+D47+D51+D55+D58+D63</f>
        <v>27183703.82</v>
      </c>
    </row>
    <row r="65" spans="1:4" ht="18.75" customHeight="1" thickTop="1">
      <c r="A65" s="310"/>
      <c r="B65" s="10"/>
      <c r="C65" s="153"/>
      <c r="D65" s="153"/>
    </row>
    <row r="66" spans="1:4" ht="18.95" customHeight="1">
      <c r="A66" s="310"/>
      <c r="B66" s="10"/>
      <c r="C66" s="153"/>
      <c r="D66" s="153"/>
    </row>
    <row r="67" spans="1:4" ht="18.95" customHeight="1">
      <c r="A67" s="352" t="s">
        <v>303</v>
      </c>
      <c r="B67" s="352"/>
      <c r="C67" s="352"/>
      <c r="D67" s="352"/>
    </row>
    <row r="68" spans="1:4" ht="18.95" customHeight="1">
      <c r="A68" s="351" t="s">
        <v>307</v>
      </c>
      <c r="B68" s="351"/>
      <c r="C68" s="351"/>
      <c r="D68" s="351"/>
    </row>
    <row r="69" spans="1:4" ht="18.95" customHeight="1">
      <c r="A69" s="311"/>
      <c r="B69" s="311"/>
      <c r="C69" s="311"/>
      <c r="D69" s="311"/>
    </row>
    <row r="70" spans="1:4" ht="18.95" customHeight="1">
      <c r="A70" s="311"/>
      <c r="B70" s="311"/>
      <c r="C70" s="311"/>
      <c r="D70" s="311"/>
    </row>
    <row r="71" spans="1:4" ht="18.95" customHeight="1">
      <c r="A71" s="311"/>
      <c r="B71" s="311"/>
      <c r="C71" s="311"/>
      <c r="D71" s="311"/>
    </row>
    <row r="72" spans="1:4" ht="18.95" customHeight="1">
      <c r="A72" s="311"/>
      <c r="B72" s="311"/>
      <c r="C72" s="311"/>
      <c r="D72" s="311"/>
    </row>
    <row r="73" spans="1:4" ht="18.95" customHeight="1">
      <c r="A73" s="311"/>
      <c r="B73" s="311"/>
      <c r="C73" s="311"/>
      <c r="D73" s="311"/>
    </row>
    <row r="74" spans="1:4" ht="18.95" customHeight="1">
      <c r="A74" s="311"/>
      <c r="B74" s="311"/>
      <c r="C74" s="311"/>
      <c r="D74" s="311"/>
    </row>
    <row r="75" spans="1:4" ht="18.95" customHeight="1">
      <c r="A75" s="311"/>
      <c r="B75" s="311"/>
      <c r="C75" s="311"/>
      <c r="D75" s="311"/>
    </row>
    <row r="76" spans="1:4" ht="18.95" customHeight="1">
      <c r="A76" s="311"/>
      <c r="B76" s="311"/>
      <c r="C76" s="311"/>
      <c r="D76" s="311"/>
    </row>
    <row r="77" spans="1:4" ht="18.95" customHeight="1">
      <c r="A77" s="311"/>
      <c r="B77" s="311"/>
      <c r="C77" s="311"/>
      <c r="D77" s="311"/>
    </row>
    <row r="78" spans="1:4" ht="18.95" customHeight="1">
      <c r="A78" s="311"/>
      <c r="B78" s="311"/>
      <c r="C78" s="311"/>
      <c r="D78" s="311"/>
    </row>
    <row r="79" spans="1:4" ht="18.95" customHeight="1">
      <c r="A79" s="311"/>
      <c r="B79" s="311"/>
      <c r="C79" s="311"/>
      <c r="D79" s="311"/>
    </row>
    <row r="80" spans="1:4" ht="18.95" customHeight="1">
      <c r="A80" s="311" t="s">
        <v>300</v>
      </c>
      <c r="B80" s="10"/>
      <c r="C80" s="137"/>
      <c r="D80" s="137"/>
    </row>
    <row r="81" spans="1:4" ht="18.95" customHeight="1">
      <c r="A81" s="311"/>
      <c r="B81" s="10"/>
      <c r="C81" s="137"/>
      <c r="D81" s="137"/>
    </row>
    <row r="82" spans="1:4" ht="18.95" customHeight="1">
      <c r="A82" s="311"/>
      <c r="B82" s="10"/>
      <c r="C82" s="137"/>
      <c r="D82" s="137"/>
    </row>
    <row r="83" spans="1:4" ht="18.95" customHeight="1">
      <c r="A83" s="311"/>
      <c r="B83" s="10"/>
      <c r="C83" s="137"/>
      <c r="D83" s="137"/>
    </row>
    <row r="84" spans="1:4" ht="18.95" customHeight="1">
      <c r="A84" s="340">
        <v>3</v>
      </c>
      <c r="B84" s="340"/>
      <c r="C84" s="340"/>
      <c r="D84" s="340"/>
    </row>
    <row r="85" spans="1:4" ht="18.95" customHeight="1">
      <c r="A85" s="341" t="s">
        <v>2</v>
      </c>
      <c r="B85" s="341" t="s">
        <v>3</v>
      </c>
      <c r="C85" s="342" t="s">
        <v>4</v>
      </c>
      <c r="D85" s="342" t="s">
        <v>46</v>
      </c>
    </row>
    <row r="86" spans="1:4" ht="18.95" customHeight="1">
      <c r="A86" s="341"/>
      <c r="B86" s="341"/>
      <c r="C86" s="342"/>
      <c r="D86" s="342"/>
    </row>
    <row r="87" spans="1:4" ht="18.95" customHeight="1">
      <c r="A87" s="7" t="s">
        <v>47</v>
      </c>
      <c r="B87" s="4"/>
      <c r="C87" s="99"/>
      <c r="D87" s="70"/>
    </row>
    <row r="88" spans="1:4" ht="18.95" customHeight="1">
      <c r="A88" s="7" t="s">
        <v>48</v>
      </c>
      <c r="B88" s="4"/>
      <c r="C88" s="99"/>
      <c r="D88" s="70"/>
    </row>
    <row r="89" spans="1:4" ht="18.95" customHeight="1">
      <c r="A89" s="7" t="s">
        <v>49</v>
      </c>
      <c r="B89" s="4"/>
      <c r="C89" s="99"/>
      <c r="D89" s="70"/>
    </row>
    <row r="90" spans="1:4" ht="18.95" customHeight="1">
      <c r="A90" s="7" t="s">
        <v>50</v>
      </c>
      <c r="B90" s="4"/>
      <c r="C90" s="99"/>
      <c r="D90" s="70"/>
    </row>
    <row r="91" spans="1:4" ht="18.95" customHeight="1">
      <c r="A91" s="7" t="s">
        <v>51</v>
      </c>
      <c r="B91" s="4"/>
      <c r="C91" s="99"/>
      <c r="D91" s="70"/>
    </row>
    <row r="92" spans="1:4" ht="18.95" customHeight="1">
      <c r="A92" s="4" t="s">
        <v>52</v>
      </c>
      <c r="B92" s="4"/>
      <c r="C92" s="99">
        <v>379440</v>
      </c>
      <c r="D92" s="70">
        <v>284580</v>
      </c>
    </row>
    <row r="93" spans="1:4" ht="18.95" customHeight="1">
      <c r="A93" s="4" t="s">
        <v>53</v>
      </c>
      <c r="B93" s="4"/>
      <c r="C93" s="99">
        <v>42120</v>
      </c>
      <c r="D93" s="70">
        <v>23670</v>
      </c>
    </row>
    <row r="94" spans="1:4" ht="18.95" customHeight="1">
      <c r="A94" s="4" t="s">
        <v>54</v>
      </c>
      <c r="B94" s="4"/>
      <c r="C94" s="99">
        <v>42120</v>
      </c>
      <c r="D94" s="70">
        <v>23670</v>
      </c>
    </row>
    <row r="95" spans="1:4" ht="18.95" customHeight="1">
      <c r="A95" s="4" t="s">
        <v>55</v>
      </c>
      <c r="B95" s="4"/>
      <c r="C95" s="108">
        <v>86400</v>
      </c>
      <c r="D95" s="70">
        <v>4412</v>
      </c>
    </row>
    <row r="96" spans="1:4" ht="18.95" customHeight="1">
      <c r="A96" s="4" t="s">
        <v>56</v>
      </c>
      <c r="B96" s="4"/>
      <c r="C96" s="108">
        <v>1800000</v>
      </c>
      <c r="D96" s="70">
        <v>1350000</v>
      </c>
    </row>
    <row r="97" spans="1:7" ht="18.95" customHeight="1" thickBot="1">
      <c r="A97" s="6" t="s">
        <v>45</v>
      </c>
      <c r="B97" s="4"/>
      <c r="C97" s="84">
        <f>SUM(C92:C96)</f>
        <v>2350080</v>
      </c>
      <c r="D97" s="84">
        <f>SUM(D92:D96)</f>
        <v>1686332</v>
      </c>
    </row>
    <row r="98" spans="1:7" ht="18.95" customHeight="1" thickTop="1">
      <c r="A98" s="7" t="s">
        <v>57</v>
      </c>
      <c r="B98" s="4"/>
      <c r="C98" s="107"/>
      <c r="D98" s="69"/>
    </row>
    <row r="99" spans="1:7" ht="18.95" customHeight="1">
      <c r="A99" s="4" t="s">
        <v>96</v>
      </c>
      <c r="B99" s="4"/>
      <c r="C99" s="130">
        <v>2087280</v>
      </c>
      <c r="D99" s="77">
        <v>1338219</v>
      </c>
    </row>
    <row r="100" spans="1:7" ht="18.95" customHeight="1">
      <c r="A100" s="12" t="s">
        <v>58</v>
      </c>
      <c r="B100" s="16"/>
      <c r="C100" s="73">
        <v>168000</v>
      </c>
      <c r="D100" s="77">
        <v>119000</v>
      </c>
    </row>
    <row r="101" spans="1:7" ht="18.95" customHeight="1">
      <c r="A101" s="4" t="s">
        <v>188</v>
      </c>
      <c r="B101" s="4"/>
      <c r="C101" s="107">
        <v>258240</v>
      </c>
      <c r="D101" s="77">
        <v>198270</v>
      </c>
    </row>
    <row r="102" spans="1:7" ht="18.95" customHeight="1">
      <c r="A102" s="12" t="s">
        <v>189</v>
      </c>
      <c r="B102" s="4"/>
      <c r="C102" s="107">
        <v>21180</v>
      </c>
      <c r="D102" s="77">
        <v>11295</v>
      </c>
    </row>
    <row r="103" spans="1:7" ht="18.95" customHeight="1">
      <c r="A103" s="12" t="s">
        <v>190</v>
      </c>
      <c r="B103" s="6"/>
      <c r="C103" s="74">
        <v>89640</v>
      </c>
      <c r="D103" s="77">
        <v>64167</v>
      </c>
    </row>
    <row r="104" spans="1:7" ht="18.95" customHeight="1" thickBot="1">
      <c r="A104" s="6" t="s">
        <v>10</v>
      </c>
      <c r="B104" s="4"/>
      <c r="C104" s="84">
        <f>SUM(C99:C103)</f>
        <v>2624340</v>
      </c>
      <c r="D104" s="84">
        <f>SUM(D99:D103)</f>
        <v>1730951</v>
      </c>
    </row>
    <row r="105" spans="1:7" ht="18.95" customHeight="1" thickTop="1">
      <c r="A105" s="7" t="s">
        <v>60</v>
      </c>
      <c r="B105" s="4"/>
      <c r="C105" s="107"/>
      <c r="D105" s="69"/>
    </row>
    <row r="106" spans="1:7" ht="18.95" customHeight="1">
      <c r="A106" s="7" t="s">
        <v>61</v>
      </c>
      <c r="B106" s="4"/>
      <c r="C106" s="99"/>
      <c r="D106" s="70"/>
    </row>
    <row r="107" spans="1:7" ht="18.95" customHeight="1">
      <c r="A107" s="7" t="s">
        <v>62</v>
      </c>
      <c r="B107" s="4"/>
      <c r="C107" s="99"/>
      <c r="D107" s="70"/>
    </row>
    <row r="108" spans="1:7" ht="18.95" customHeight="1">
      <c r="A108" s="4" t="s">
        <v>63</v>
      </c>
      <c r="B108" s="4"/>
      <c r="C108" s="132">
        <f>150000-50000-50000</f>
        <v>50000</v>
      </c>
      <c r="D108" s="70">
        <v>0</v>
      </c>
    </row>
    <row r="109" spans="1:7" ht="18.95" customHeight="1">
      <c r="A109" s="4" t="s">
        <v>64</v>
      </c>
      <c r="B109" s="4"/>
      <c r="C109" s="99">
        <v>30000</v>
      </c>
      <c r="D109" s="70">
        <v>0</v>
      </c>
    </row>
    <row r="110" spans="1:7" ht="18.95" customHeight="1">
      <c r="A110" s="4" t="s">
        <v>65</v>
      </c>
      <c r="B110" s="4"/>
      <c r="C110" s="99">
        <v>10000</v>
      </c>
      <c r="D110" s="70">
        <v>0</v>
      </c>
    </row>
    <row r="111" spans="1:7" ht="18.95" customHeight="1">
      <c r="A111" s="4" t="s">
        <v>66</v>
      </c>
      <c r="B111" s="4"/>
      <c r="C111" s="108">
        <v>201000</v>
      </c>
      <c r="D111" s="70">
        <v>101701</v>
      </c>
      <c r="G111" s="10"/>
    </row>
    <row r="112" spans="1:7" ht="18.95" customHeight="1">
      <c r="A112" s="8" t="s">
        <v>67</v>
      </c>
      <c r="B112" s="8"/>
      <c r="C112" s="108">
        <v>30000</v>
      </c>
      <c r="D112" s="67">
        <v>11700</v>
      </c>
    </row>
    <row r="113" spans="1:4" ht="18.95" customHeight="1" thickBot="1">
      <c r="A113" s="9" t="s">
        <v>10</v>
      </c>
      <c r="B113" s="9"/>
      <c r="C113" s="72">
        <f>SUM(C108:C112)</f>
        <v>321000</v>
      </c>
      <c r="D113" s="72">
        <f>SUM(D108:D112)</f>
        <v>113401</v>
      </c>
    </row>
    <row r="114" spans="1:4" s="10" customFormat="1" ht="18.95" customHeight="1" thickTop="1">
      <c r="A114" s="310"/>
      <c r="B114" s="310"/>
      <c r="C114" s="134"/>
      <c r="D114" s="76"/>
    </row>
    <row r="115" spans="1:4" s="10" customFormat="1" ht="18.95" customHeight="1">
      <c r="A115" s="310"/>
      <c r="B115" s="310"/>
      <c r="C115" s="134"/>
      <c r="D115" s="76"/>
    </row>
    <row r="116" spans="1:4" s="10" customFormat="1" ht="18.95" customHeight="1">
      <c r="A116" s="310"/>
      <c r="B116" s="310"/>
      <c r="C116" s="134"/>
      <c r="D116" s="76"/>
    </row>
    <row r="117" spans="1:4" s="10" customFormat="1" ht="18.95" customHeight="1">
      <c r="A117" s="310"/>
      <c r="B117" s="310"/>
      <c r="C117" s="134"/>
      <c r="D117" s="76"/>
    </row>
    <row r="118" spans="1:4" s="10" customFormat="1" ht="18.95" customHeight="1">
      <c r="A118" s="310"/>
      <c r="B118" s="310"/>
      <c r="C118" s="134"/>
      <c r="D118" s="76"/>
    </row>
    <row r="119" spans="1:4" s="10" customFormat="1" ht="18.95" customHeight="1">
      <c r="A119" s="310"/>
      <c r="B119" s="310"/>
      <c r="C119" s="134"/>
      <c r="D119" s="76"/>
    </row>
    <row r="120" spans="1:4" s="10" customFormat="1" ht="18.95" customHeight="1">
      <c r="A120" s="310"/>
      <c r="B120" s="310"/>
      <c r="C120" s="134"/>
      <c r="D120" s="76"/>
    </row>
    <row r="121" spans="1:4" s="10" customFormat="1" ht="18.95" customHeight="1">
      <c r="A121" s="310"/>
      <c r="B121" s="310"/>
      <c r="C121" s="134"/>
      <c r="D121" s="76"/>
    </row>
    <row r="122" spans="1:4" s="10" customFormat="1" ht="18.95" customHeight="1">
      <c r="A122" s="310"/>
      <c r="B122" s="310"/>
      <c r="C122" s="134"/>
      <c r="D122" s="76"/>
    </row>
    <row r="123" spans="1:4" s="10" customFormat="1" ht="18.95" customHeight="1">
      <c r="A123" s="310"/>
      <c r="B123" s="310"/>
      <c r="C123" s="134"/>
      <c r="D123" s="76"/>
    </row>
    <row r="124" spans="1:4" s="10" customFormat="1" ht="18.95" customHeight="1">
      <c r="A124" s="310"/>
      <c r="B124" s="310"/>
      <c r="C124" s="134"/>
      <c r="D124" s="76"/>
    </row>
    <row r="125" spans="1:4" s="10" customFormat="1" ht="18.95" customHeight="1">
      <c r="A125" s="340">
        <v>4</v>
      </c>
      <c r="B125" s="340"/>
      <c r="C125" s="340"/>
      <c r="D125" s="340"/>
    </row>
    <row r="126" spans="1:4" ht="18.95" customHeight="1">
      <c r="A126" s="346" t="s">
        <v>2</v>
      </c>
      <c r="B126" s="346" t="s">
        <v>3</v>
      </c>
      <c r="C126" s="349" t="s">
        <v>4</v>
      </c>
      <c r="D126" s="344" t="s">
        <v>46</v>
      </c>
    </row>
    <row r="127" spans="1:4" ht="18.95" customHeight="1">
      <c r="A127" s="347"/>
      <c r="B127" s="347"/>
      <c r="C127" s="350"/>
      <c r="D127" s="345"/>
    </row>
    <row r="128" spans="1:4" ht="18.95" customHeight="1">
      <c r="A128" s="17" t="s">
        <v>68</v>
      </c>
      <c r="B128" s="14"/>
      <c r="C128" s="135"/>
      <c r="D128" s="65"/>
    </row>
    <row r="129" spans="1:4" ht="18.95" customHeight="1">
      <c r="A129" s="4" t="s">
        <v>69</v>
      </c>
      <c r="B129" s="4"/>
      <c r="C129" s="132">
        <f>20000+50000</f>
        <v>70000</v>
      </c>
      <c r="D129" s="70">
        <v>35335.5</v>
      </c>
    </row>
    <row r="130" spans="1:4" ht="18.95" customHeight="1">
      <c r="A130" s="4" t="s">
        <v>70</v>
      </c>
      <c r="B130" s="4"/>
      <c r="C130" s="99">
        <v>70000</v>
      </c>
      <c r="D130" s="70">
        <v>19050</v>
      </c>
    </row>
    <row r="131" spans="1:4" ht="18.95" customHeight="1">
      <c r="A131" s="18" t="s">
        <v>71</v>
      </c>
      <c r="B131" s="4"/>
      <c r="C131" s="136"/>
      <c r="D131" s="86"/>
    </row>
    <row r="132" spans="1:4" ht="18.95" customHeight="1">
      <c r="A132" s="4" t="s">
        <v>192</v>
      </c>
      <c r="B132" s="19"/>
      <c r="C132" s="99">
        <v>100000</v>
      </c>
      <c r="D132" s="70">
        <v>50081</v>
      </c>
    </row>
    <row r="133" spans="1:4" ht="18.95" customHeight="1">
      <c r="A133" s="4" t="s">
        <v>191</v>
      </c>
      <c r="B133" s="4"/>
      <c r="C133" s="73">
        <v>80000</v>
      </c>
      <c r="D133" s="70">
        <v>46000</v>
      </c>
    </row>
    <row r="134" spans="1:4" ht="18.95" customHeight="1">
      <c r="A134" s="4" t="s">
        <v>193</v>
      </c>
      <c r="B134" s="4"/>
      <c r="C134" s="73">
        <v>50000</v>
      </c>
      <c r="D134" s="70">
        <v>42000</v>
      </c>
    </row>
    <row r="135" spans="1:4" ht="18.95" customHeight="1">
      <c r="A135" s="4" t="s">
        <v>194</v>
      </c>
      <c r="B135" s="4"/>
      <c r="C135" s="226">
        <f>200000+176600</f>
        <v>376600</v>
      </c>
      <c r="D135" s="70">
        <v>373200</v>
      </c>
    </row>
    <row r="136" spans="1:4" ht="18.95" customHeight="1">
      <c r="A136" s="4" t="s">
        <v>195</v>
      </c>
      <c r="B136" s="4"/>
      <c r="C136" s="74">
        <f>300000-115000-100000</f>
        <v>85000</v>
      </c>
      <c r="D136" s="67">
        <v>0</v>
      </c>
    </row>
    <row r="137" spans="1:4" ht="18.95" customHeight="1">
      <c r="A137" s="4" t="s">
        <v>196</v>
      </c>
      <c r="B137" s="4"/>
      <c r="C137" s="74">
        <v>20000</v>
      </c>
      <c r="D137" s="67">
        <v>0</v>
      </c>
    </row>
    <row r="138" spans="1:4" ht="18.95" customHeight="1">
      <c r="A138" s="4" t="s">
        <v>197</v>
      </c>
      <c r="B138" s="4"/>
      <c r="C138" s="74">
        <v>10000</v>
      </c>
      <c r="D138" s="67">
        <v>6000</v>
      </c>
    </row>
    <row r="139" spans="1:4" ht="18.95" customHeight="1">
      <c r="A139" s="4" t="s">
        <v>72</v>
      </c>
      <c r="B139" s="4"/>
      <c r="C139" s="74">
        <v>5000</v>
      </c>
      <c r="D139" s="67">
        <v>0</v>
      </c>
    </row>
    <row r="140" spans="1:4" ht="18.95" customHeight="1" thickBot="1">
      <c r="A140" s="6" t="s">
        <v>10</v>
      </c>
      <c r="B140" s="4"/>
      <c r="C140" s="75">
        <f>SUM(C129:C139)</f>
        <v>866600</v>
      </c>
      <c r="D140" s="75">
        <f>SUM(D129:D139)</f>
        <v>571666.5</v>
      </c>
    </row>
    <row r="141" spans="1:4" ht="18.95" customHeight="1" thickTop="1">
      <c r="A141" s="7" t="s">
        <v>73</v>
      </c>
      <c r="B141" s="4"/>
      <c r="C141" s="89"/>
      <c r="D141" s="69"/>
    </row>
    <row r="142" spans="1:4" ht="18.95" customHeight="1">
      <c r="A142" s="4" t="s">
        <v>209</v>
      </c>
      <c r="B142" s="4"/>
      <c r="C142" s="73">
        <v>70000</v>
      </c>
      <c r="D142" s="70">
        <v>44786</v>
      </c>
    </row>
    <row r="143" spans="1:4" ht="18.95" customHeight="1">
      <c r="A143" s="4" t="s">
        <v>210</v>
      </c>
      <c r="B143" s="4"/>
      <c r="C143" s="74">
        <v>5000</v>
      </c>
      <c r="D143" s="70">
        <v>0</v>
      </c>
    </row>
    <row r="144" spans="1:4" ht="18.95" customHeight="1">
      <c r="A144" s="4" t="s">
        <v>211</v>
      </c>
      <c r="B144" s="4"/>
      <c r="C144" s="108">
        <v>10000</v>
      </c>
      <c r="D144" s="77">
        <v>5440</v>
      </c>
    </row>
    <row r="145" spans="1:6" ht="18.95" customHeight="1">
      <c r="A145" s="4" t="s">
        <v>212</v>
      </c>
      <c r="B145" s="4"/>
      <c r="C145" s="99">
        <v>20000</v>
      </c>
      <c r="D145" s="70">
        <v>0</v>
      </c>
    </row>
    <row r="146" spans="1:6" ht="18.95" customHeight="1">
      <c r="A146" s="4" t="s">
        <v>213</v>
      </c>
      <c r="B146" s="4"/>
      <c r="C146" s="99">
        <v>50000</v>
      </c>
      <c r="D146" s="70">
        <v>0</v>
      </c>
    </row>
    <row r="147" spans="1:6" ht="18.95" customHeight="1">
      <c r="A147" s="4" t="s">
        <v>214</v>
      </c>
      <c r="B147" s="4"/>
      <c r="C147" s="99">
        <v>5000</v>
      </c>
      <c r="D147" s="70">
        <v>2290</v>
      </c>
    </row>
    <row r="148" spans="1:6" ht="18.95" customHeight="1">
      <c r="A148" s="4" t="s">
        <v>75</v>
      </c>
      <c r="B148" s="4"/>
      <c r="C148" s="99">
        <v>70000</v>
      </c>
      <c r="D148" s="87">
        <v>41599</v>
      </c>
    </row>
    <row r="149" spans="1:6" ht="18.95" customHeight="1" thickBot="1">
      <c r="A149" s="6" t="s">
        <v>10</v>
      </c>
      <c r="B149" s="4"/>
      <c r="C149" s="84">
        <f>SUM(C142:C148)</f>
        <v>230000</v>
      </c>
      <c r="D149" s="84">
        <f>SUM(D142:D148)</f>
        <v>94115</v>
      </c>
    </row>
    <row r="150" spans="1:6" ht="18.95" customHeight="1" thickTop="1">
      <c r="A150" s="11" t="s">
        <v>76</v>
      </c>
      <c r="B150" s="6"/>
      <c r="C150" s="99"/>
      <c r="D150" s="70"/>
    </row>
    <row r="151" spans="1:6" ht="18.95" customHeight="1">
      <c r="A151" s="4" t="s">
        <v>77</v>
      </c>
      <c r="B151" s="4"/>
      <c r="C151" s="99">
        <v>120000</v>
      </c>
      <c r="D151" s="70">
        <v>81237.47</v>
      </c>
      <c r="F151" s="10"/>
    </row>
    <row r="152" spans="1:6" ht="18.95" customHeight="1">
      <c r="A152" s="4" t="s">
        <v>78</v>
      </c>
      <c r="B152" s="4"/>
      <c r="C152" s="99">
        <v>10000</v>
      </c>
      <c r="D152" s="70">
        <v>4824.63</v>
      </c>
    </row>
    <row r="153" spans="1:6" ht="18.95" customHeight="1">
      <c r="A153" s="4" t="s">
        <v>79</v>
      </c>
      <c r="B153" s="4"/>
      <c r="C153" s="99">
        <v>5000</v>
      </c>
      <c r="D153" s="70">
        <v>564</v>
      </c>
    </row>
    <row r="154" spans="1:6" ht="18.95" customHeight="1">
      <c r="A154" s="4" t="s">
        <v>80</v>
      </c>
      <c r="B154" s="4"/>
      <c r="C154" s="108">
        <v>115000</v>
      </c>
      <c r="D154" s="67">
        <v>73833.8</v>
      </c>
    </row>
    <row r="155" spans="1:6" ht="18.95" customHeight="1" thickBot="1">
      <c r="A155" s="6" t="s">
        <v>10</v>
      </c>
      <c r="B155" s="4"/>
      <c r="C155" s="88">
        <f>SUM(C151:C154)</f>
        <v>250000</v>
      </c>
      <c r="D155" s="88">
        <f>SUM(D151:D154)</f>
        <v>160459.90000000002</v>
      </c>
    </row>
    <row r="156" spans="1:6" ht="18.95" customHeight="1" thickTop="1">
      <c r="A156" s="32" t="s">
        <v>81</v>
      </c>
      <c r="B156" s="23"/>
      <c r="C156" s="176"/>
      <c r="D156" s="177"/>
    </row>
    <row r="157" spans="1:6" ht="18.95" customHeight="1">
      <c r="A157" s="12" t="s">
        <v>198</v>
      </c>
      <c r="B157" s="4"/>
      <c r="C157" s="175"/>
      <c r="D157" s="173"/>
    </row>
    <row r="158" spans="1:6" ht="18.95" customHeight="1">
      <c r="A158" s="171" t="s">
        <v>199</v>
      </c>
      <c r="B158" s="4"/>
      <c r="C158" s="178">
        <v>5800</v>
      </c>
      <c r="D158" s="79">
        <v>5800</v>
      </c>
    </row>
    <row r="159" spans="1:6" ht="18.95" customHeight="1">
      <c r="A159" s="171" t="s">
        <v>200</v>
      </c>
      <c r="B159" s="4"/>
      <c r="C159" s="178"/>
      <c r="D159" s="173"/>
    </row>
    <row r="160" spans="1:6" ht="18.95" customHeight="1">
      <c r="A160" s="171" t="s">
        <v>201</v>
      </c>
      <c r="B160" s="4"/>
      <c r="C160" s="178">
        <v>10000</v>
      </c>
      <c r="D160" s="173">
        <v>0</v>
      </c>
    </row>
    <row r="161" spans="1:4" ht="18.95" customHeight="1">
      <c r="A161" s="172" t="s">
        <v>202</v>
      </c>
      <c r="B161" s="21"/>
      <c r="C161" s="179">
        <v>9000</v>
      </c>
      <c r="D161" s="174">
        <v>0</v>
      </c>
    </row>
    <row r="162" spans="1:4" ht="18.95" customHeight="1">
      <c r="A162" s="310"/>
      <c r="B162" s="310"/>
      <c r="C162" s="118"/>
      <c r="D162" s="76"/>
    </row>
    <row r="163" spans="1:4" ht="18.95" customHeight="1">
      <c r="A163" s="310"/>
      <c r="B163" s="310"/>
      <c r="C163" s="118"/>
      <c r="D163" s="76"/>
    </row>
    <row r="164" spans="1:4" ht="18.95" customHeight="1">
      <c r="A164" s="310"/>
      <c r="B164" s="310"/>
      <c r="C164" s="118"/>
      <c r="D164" s="76"/>
    </row>
    <row r="165" spans="1:4" ht="18.95" customHeight="1">
      <c r="A165" s="310"/>
      <c r="B165" s="310"/>
      <c r="C165" s="118"/>
      <c r="D165" s="76"/>
    </row>
    <row r="166" spans="1:4" ht="18.95" customHeight="1">
      <c r="A166" s="340">
        <v>5</v>
      </c>
      <c r="B166" s="340"/>
      <c r="C166" s="340"/>
      <c r="D166" s="340"/>
    </row>
    <row r="167" spans="1:4" ht="18.95" customHeight="1">
      <c r="A167" s="346" t="s">
        <v>2</v>
      </c>
      <c r="B167" s="346" t="s">
        <v>3</v>
      </c>
      <c r="C167" s="349" t="s">
        <v>4</v>
      </c>
      <c r="D167" s="344" t="s">
        <v>46</v>
      </c>
    </row>
    <row r="168" spans="1:4" ht="18.95" customHeight="1">
      <c r="A168" s="347"/>
      <c r="B168" s="347"/>
      <c r="C168" s="350"/>
      <c r="D168" s="345"/>
    </row>
    <row r="169" spans="1:4" ht="18.95" customHeight="1">
      <c r="A169" s="7" t="s">
        <v>81</v>
      </c>
      <c r="B169" s="4"/>
      <c r="C169" s="107"/>
      <c r="D169" s="69"/>
    </row>
    <row r="170" spans="1:4" ht="18.95" customHeight="1">
      <c r="A170" s="4" t="s">
        <v>205</v>
      </c>
      <c r="B170" s="4"/>
      <c r="C170" s="107"/>
      <c r="D170" s="69"/>
    </row>
    <row r="171" spans="1:4" ht="18.95" customHeight="1">
      <c r="A171" s="12" t="s">
        <v>203</v>
      </c>
      <c r="B171" s="4"/>
      <c r="C171" s="107">
        <v>20000</v>
      </c>
      <c r="D171" s="69">
        <v>18990</v>
      </c>
    </row>
    <row r="172" spans="1:4" ht="18.75" customHeight="1">
      <c r="A172" s="4" t="s">
        <v>207</v>
      </c>
      <c r="B172" s="4"/>
      <c r="C172" s="99">
        <v>46200</v>
      </c>
      <c r="D172" s="70">
        <v>46000</v>
      </c>
    </row>
    <row r="173" spans="1:4" ht="18.95" customHeight="1">
      <c r="A173" s="4" t="s">
        <v>206</v>
      </c>
      <c r="B173" s="23"/>
      <c r="C173" s="130">
        <v>50000</v>
      </c>
      <c r="D173" s="161">
        <v>9170</v>
      </c>
    </row>
    <row r="174" spans="1:4" ht="18.95" customHeight="1" thickBot="1">
      <c r="A174" s="6" t="s">
        <v>10</v>
      </c>
      <c r="B174" s="4"/>
      <c r="C174" s="84">
        <f>C158+C160+C161+C171+C172+C173</f>
        <v>141000</v>
      </c>
      <c r="D174" s="84">
        <f>D158+D160+D161+D171+D172+D173</f>
        <v>79960</v>
      </c>
    </row>
    <row r="175" spans="1:4" ht="18.95" customHeight="1" thickTop="1">
      <c r="A175" s="7" t="s">
        <v>82</v>
      </c>
      <c r="B175" s="4"/>
      <c r="C175" s="107"/>
      <c r="D175" s="89"/>
    </row>
    <row r="176" spans="1:4" ht="18.95" customHeight="1">
      <c r="A176" s="4" t="s">
        <v>83</v>
      </c>
      <c r="B176" s="4"/>
      <c r="C176" s="108">
        <v>30000</v>
      </c>
      <c r="D176" s="74">
        <v>0</v>
      </c>
    </row>
    <row r="177" spans="1:6" ht="18.95" customHeight="1" thickBot="1">
      <c r="A177" s="6" t="s">
        <v>10</v>
      </c>
      <c r="B177" s="6"/>
      <c r="C177" s="75">
        <f>SUM(C176)</f>
        <v>30000</v>
      </c>
      <c r="D177" s="75">
        <f>SUM(D176)</f>
        <v>0</v>
      </c>
    </row>
    <row r="178" spans="1:6" ht="18.95" customHeight="1" thickTop="1">
      <c r="A178" s="22" t="s">
        <v>84</v>
      </c>
      <c r="B178" s="23"/>
      <c r="C178" s="107"/>
      <c r="D178" s="89"/>
    </row>
    <row r="179" spans="1:6" ht="18.95" customHeight="1">
      <c r="A179" s="7" t="s">
        <v>85</v>
      </c>
      <c r="B179" s="4"/>
      <c r="C179" s="99"/>
      <c r="D179" s="73"/>
    </row>
    <row r="180" spans="1:6" ht="18.95" customHeight="1">
      <c r="A180" s="4" t="s">
        <v>86</v>
      </c>
      <c r="B180" s="4"/>
      <c r="C180" s="99">
        <v>15000</v>
      </c>
      <c r="D180" s="73">
        <v>15000</v>
      </c>
    </row>
    <row r="181" spans="1:6" ht="18.95" customHeight="1">
      <c r="A181" s="7" t="s">
        <v>87</v>
      </c>
      <c r="B181" s="4"/>
      <c r="D181" s="73"/>
    </row>
    <row r="182" spans="1:6" ht="18.95" customHeight="1">
      <c r="A182" s="4" t="s">
        <v>186</v>
      </c>
      <c r="B182" s="8"/>
      <c r="C182" s="108">
        <v>5000</v>
      </c>
      <c r="D182" s="74">
        <v>0</v>
      </c>
    </row>
    <row r="183" spans="1:6" ht="18.95" customHeight="1">
      <c r="A183" s="15" t="s">
        <v>187</v>
      </c>
      <c r="B183" s="13"/>
      <c r="C183" s="74">
        <v>5000</v>
      </c>
      <c r="D183" s="74">
        <v>0</v>
      </c>
    </row>
    <row r="184" spans="1:6" ht="18.95" customHeight="1">
      <c r="A184" s="15" t="s">
        <v>185</v>
      </c>
      <c r="B184" s="13"/>
      <c r="C184" s="73">
        <v>3000</v>
      </c>
      <c r="D184" s="73">
        <v>3000</v>
      </c>
    </row>
    <row r="185" spans="1:6" ht="18.95" customHeight="1" thickBot="1">
      <c r="A185" s="13" t="s">
        <v>10</v>
      </c>
      <c r="B185" s="13"/>
      <c r="C185" s="180">
        <f>SUM(C180:C184)</f>
        <v>28000</v>
      </c>
      <c r="D185" s="180">
        <f>SUM(D180:D184)</f>
        <v>18000</v>
      </c>
    </row>
    <row r="186" spans="1:6" ht="18.95" customHeight="1" thickTop="1" thickBot="1">
      <c r="A186" s="24" t="s">
        <v>88</v>
      </c>
      <c r="B186" s="24"/>
      <c r="C186" s="90">
        <f>C185+C177+C174+C155+C149+C140+C113+C104+C97</f>
        <v>6841020</v>
      </c>
      <c r="D186" s="90">
        <f>D185+D177+D174+D155+D149+D140+D113+D104+D97</f>
        <v>4454885.4000000004</v>
      </c>
      <c r="F186" s="25"/>
    </row>
    <row r="187" spans="1:6" ht="18.95" customHeight="1" thickTop="1">
      <c r="A187" s="22" t="s">
        <v>89</v>
      </c>
      <c r="B187" s="23"/>
      <c r="C187" s="107"/>
      <c r="D187" s="69"/>
    </row>
    <row r="188" spans="1:6" ht="18.95" customHeight="1">
      <c r="A188" s="7" t="s">
        <v>90</v>
      </c>
      <c r="B188" s="4"/>
      <c r="C188" s="99"/>
      <c r="D188" s="70"/>
      <c r="F188" s="10"/>
    </row>
    <row r="189" spans="1:6" ht="18.95" customHeight="1">
      <c r="A189" s="4" t="s">
        <v>91</v>
      </c>
      <c r="B189" s="4"/>
      <c r="C189" s="99">
        <v>25000</v>
      </c>
      <c r="D189" s="70">
        <v>0</v>
      </c>
    </row>
    <row r="190" spans="1:6" ht="18.95" customHeight="1" thickBot="1">
      <c r="A190" s="6" t="s">
        <v>10</v>
      </c>
      <c r="B190" s="4"/>
      <c r="C190" s="181">
        <f t="shared" ref="C190:D191" si="0">SUM(C189)</f>
        <v>25000</v>
      </c>
      <c r="D190" s="181">
        <f t="shared" si="0"/>
        <v>0</v>
      </c>
    </row>
    <row r="191" spans="1:6" s="27" customFormat="1" ht="18.95" customHeight="1" thickTop="1" thickBot="1">
      <c r="A191" s="24" t="s">
        <v>92</v>
      </c>
      <c r="B191" s="26"/>
      <c r="C191" s="91">
        <f t="shared" si="0"/>
        <v>25000</v>
      </c>
      <c r="D191" s="91">
        <f t="shared" si="0"/>
        <v>0</v>
      </c>
      <c r="E191" s="31"/>
    </row>
    <row r="192" spans="1:6" ht="18.95" customHeight="1" thickTop="1">
      <c r="A192" s="7" t="s">
        <v>93</v>
      </c>
      <c r="B192" s="4"/>
      <c r="C192" s="107"/>
      <c r="D192" s="69"/>
    </row>
    <row r="193" spans="1:4" ht="18.95" customHeight="1">
      <c r="A193" s="7" t="s">
        <v>94</v>
      </c>
      <c r="B193" s="4"/>
      <c r="C193" s="99"/>
      <c r="D193" s="70"/>
    </row>
    <row r="194" spans="1:4" ht="18.95" customHeight="1">
      <c r="A194" s="7" t="s">
        <v>95</v>
      </c>
      <c r="B194" s="4"/>
      <c r="C194" s="99"/>
      <c r="D194" s="70"/>
    </row>
    <row r="195" spans="1:4" ht="18.95" customHeight="1">
      <c r="A195" s="4" t="s">
        <v>96</v>
      </c>
      <c r="B195" s="4"/>
      <c r="C195" s="95">
        <v>1569420</v>
      </c>
      <c r="D195" s="70">
        <v>796440</v>
      </c>
    </row>
    <row r="196" spans="1:4" ht="18.95" customHeight="1">
      <c r="A196" s="4" t="s">
        <v>58</v>
      </c>
      <c r="B196" s="4"/>
      <c r="C196" s="99">
        <v>42000</v>
      </c>
      <c r="D196" s="70">
        <v>31500</v>
      </c>
    </row>
    <row r="197" spans="1:4" ht="18.95" customHeight="1">
      <c r="A197" s="8" t="s">
        <v>188</v>
      </c>
      <c r="B197" s="8"/>
      <c r="C197" s="99">
        <v>430000</v>
      </c>
      <c r="D197" s="70">
        <v>308610</v>
      </c>
    </row>
    <row r="198" spans="1:4" ht="18.95" customHeight="1">
      <c r="A198" s="4" t="s">
        <v>189</v>
      </c>
      <c r="B198" s="8"/>
      <c r="C198" s="130">
        <v>70000</v>
      </c>
      <c r="D198" s="77">
        <v>40950</v>
      </c>
    </row>
    <row r="199" spans="1:4" ht="18.95" customHeight="1" thickBot="1">
      <c r="A199" s="28" t="s">
        <v>10</v>
      </c>
      <c r="B199" s="21"/>
      <c r="C199" s="84">
        <f>SUM(C195:C198)</f>
        <v>2111420</v>
      </c>
      <c r="D199" s="84">
        <f>SUM(D195:D198)</f>
        <v>1177500</v>
      </c>
    </row>
    <row r="200" spans="1:4" ht="18.95" customHeight="1" thickTop="1">
      <c r="A200" s="10"/>
      <c r="B200" s="10"/>
      <c r="C200" s="137"/>
      <c r="D200" s="92"/>
    </row>
    <row r="201" spans="1:4" ht="18.95" customHeight="1">
      <c r="A201" s="10"/>
      <c r="B201" s="10"/>
      <c r="C201" s="137"/>
      <c r="D201" s="92"/>
    </row>
    <row r="202" spans="1:4" ht="18.95" customHeight="1">
      <c r="A202" s="10"/>
      <c r="B202" s="10"/>
      <c r="C202" s="137"/>
      <c r="D202" s="92"/>
    </row>
    <row r="203" spans="1:4" ht="18.95" customHeight="1">
      <c r="A203" s="10"/>
      <c r="B203" s="10"/>
      <c r="C203" s="137"/>
      <c r="D203" s="92"/>
    </row>
    <row r="204" spans="1:4" ht="18.95" customHeight="1">
      <c r="A204" s="10"/>
      <c r="B204" s="10"/>
      <c r="C204" s="137"/>
      <c r="D204" s="92"/>
    </row>
    <row r="205" spans="1:4" ht="18.95" customHeight="1">
      <c r="A205" s="10"/>
      <c r="B205" s="10"/>
      <c r="C205" s="137"/>
      <c r="D205" s="92"/>
    </row>
    <row r="206" spans="1:4" ht="18.95" customHeight="1">
      <c r="A206" s="10"/>
      <c r="B206" s="10"/>
      <c r="C206" s="137"/>
      <c r="D206" s="92"/>
    </row>
    <row r="207" spans="1:4" ht="18.95" customHeight="1">
      <c r="A207" s="340">
        <v>6</v>
      </c>
      <c r="B207" s="340"/>
      <c r="C207" s="340"/>
      <c r="D207" s="340"/>
    </row>
    <row r="208" spans="1:4" ht="18.95" customHeight="1">
      <c r="A208" s="346" t="s">
        <v>2</v>
      </c>
      <c r="B208" s="346" t="s">
        <v>3</v>
      </c>
      <c r="C208" s="349" t="s">
        <v>4</v>
      </c>
      <c r="D208" s="344" t="s">
        <v>46</v>
      </c>
    </row>
    <row r="209" spans="1:5" ht="18.95" customHeight="1">
      <c r="A209" s="347"/>
      <c r="B209" s="347"/>
      <c r="C209" s="350"/>
      <c r="D209" s="345"/>
    </row>
    <row r="210" spans="1:5" ht="18.95" customHeight="1">
      <c r="A210" s="7" t="s">
        <v>60</v>
      </c>
      <c r="B210" s="8"/>
      <c r="C210" s="107"/>
      <c r="D210" s="69"/>
    </row>
    <row r="211" spans="1:5" ht="18.95" customHeight="1">
      <c r="A211" s="7" t="s">
        <v>61</v>
      </c>
      <c r="B211" s="8"/>
      <c r="C211" s="107"/>
      <c r="D211" s="69"/>
    </row>
    <row r="212" spans="1:5" ht="18.95" customHeight="1">
      <c r="A212" s="7" t="s">
        <v>62</v>
      </c>
      <c r="B212" s="13"/>
      <c r="C212" s="99"/>
      <c r="D212" s="70"/>
    </row>
    <row r="213" spans="1:5" ht="18.95" customHeight="1">
      <c r="A213" s="4" t="s">
        <v>63</v>
      </c>
      <c r="B213" s="4"/>
      <c r="C213" s="99">
        <v>50000</v>
      </c>
      <c r="D213" s="73">
        <v>3800</v>
      </c>
    </row>
    <row r="214" spans="1:5" ht="18.95" customHeight="1">
      <c r="A214" s="4" t="s">
        <v>114</v>
      </c>
      <c r="B214" s="4"/>
      <c r="C214" s="99">
        <v>5000</v>
      </c>
      <c r="D214" s="73">
        <v>0</v>
      </c>
    </row>
    <row r="215" spans="1:5" ht="18.95" customHeight="1">
      <c r="A215" s="4" t="s">
        <v>98</v>
      </c>
      <c r="B215" s="6"/>
      <c r="C215" s="99">
        <v>136800</v>
      </c>
      <c r="D215" s="73">
        <v>102600</v>
      </c>
    </row>
    <row r="216" spans="1:5" ht="18.95" customHeight="1">
      <c r="A216" s="4" t="s">
        <v>99</v>
      </c>
      <c r="B216" s="4"/>
      <c r="C216" s="108">
        <v>20000</v>
      </c>
      <c r="D216" s="93">
        <v>14100</v>
      </c>
      <c r="E216" s="312"/>
    </row>
    <row r="217" spans="1:5" ht="18.95" customHeight="1" thickBot="1">
      <c r="A217" s="29" t="s">
        <v>10</v>
      </c>
      <c r="B217" s="4"/>
      <c r="C217" s="84">
        <f>SUM(C213:C216)</f>
        <v>211800</v>
      </c>
      <c r="D217" s="84">
        <f>SUM(D213:D216)</f>
        <v>120500</v>
      </c>
      <c r="E217" s="312"/>
    </row>
    <row r="218" spans="1:5" ht="18.95" customHeight="1" thickTop="1">
      <c r="A218" s="8" t="s">
        <v>23</v>
      </c>
      <c r="B218" s="6"/>
      <c r="C218" s="130" t="s">
        <v>23</v>
      </c>
      <c r="D218" s="94"/>
    </row>
    <row r="219" spans="1:5" ht="18.95" customHeight="1">
      <c r="A219" s="7" t="s">
        <v>68</v>
      </c>
      <c r="B219" s="6"/>
      <c r="C219" s="99" t="s">
        <v>23</v>
      </c>
      <c r="D219" s="95"/>
    </row>
    <row r="220" spans="1:5" ht="18.95" customHeight="1">
      <c r="A220" s="4" t="s">
        <v>100</v>
      </c>
      <c r="B220" s="4"/>
      <c r="C220" s="108">
        <v>10000</v>
      </c>
      <c r="D220" s="74">
        <v>0</v>
      </c>
      <c r="E220" s="31"/>
    </row>
    <row r="221" spans="1:5" ht="18.95" customHeight="1">
      <c r="A221" s="12" t="s">
        <v>101</v>
      </c>
      <c r="B221" s="4"/>
      <c r="C221" s="97"/>
      <c r="D221" s="73"/>
      <c r="E221" s="44"/>
    </row>
    <row r="222" spans="1:5" ht="18.95" customHeight="1">
      <c r="A222" s="30" t="s">
        <v>217</v>
      </c>
      <c r="B222" s="4"/>
      <c r="C222" s="138">
        <v>30000</v>
      </c>
      <c r="D222" s="96">
        <v>6456</v>
      </c>
    </row>
    <row r="223" spans="1:5" ht="18.95" customHeight="1">
      <c r="A223" s="4" t="s">
        <v>216</v>
      </c>
      <c r="B223" s="4"/>
      <c r="C223" s="93">
        <v>40000</v>
      </c>
      <c r="D223" s="93">
        <v>6600</v>
      </c>
      <c r="E223" s="31"/>
    </row>
    <row r="224" spans="1:5" ht="18.95" customHeight="1">
      <c r="A224" s="15" t="s">
        <v>218</v>
      </c>
      <c r="B224" s="13"/>
      <c r="C224" s="93">
        <v>30000</v>
      </c>
      <c r="D224" s="74">
        <v>20400</v>
      </c>
      <c r="E224" s="31"/>
    </row>
    <row r="225" spans="1:7" ht="18.95" customHeight="1">
      <c r="A225" s="15" t="s">
        <v>289</v>
      </c>
      <c r="B225" s="13"/>
      <c r="C225" s="93">
        <f>200000+100000</f>
        <v>300000</v>
      </c>
      <c r="D225" s="74">
        <v>38480</v>
      </c>
      <c r="E225" s="31"/>
    </row>
    <row r="226" spans="1:7" ht="18.95" customHeight="1">
      <c r="A226" s="4" t="s">
        <v>102</v>
      </c>
      <c r="B226" s="7"/>
      <c r="C226" s="108">
        <v>5000</v>
      </c>
      <c r="D226" s="74">
        <v>2200</v>
      </c>
      <c r="E226" s="31"/>
    </row>
    <row r="227" spans="1:7" ht="18.95" customHeight="1" thickBot="1">
      <c r="A227" s="6" t="s">
        <v>10</v>
      </c>
      <c r="B227" s="7"/>
      <c r="C227" s="84">
        <f>SUM(C220:C226)</f>
        <v>415000</v>
      </c>
      <c r="D227" s="84">
        <f>SUM(D220:D226)</f>
        <v>74136</v>
      </c>
      <c r="E227" s="31"/>
    </row>
    <row r="228" spans="1:7" ht="18.95" customHeight="1" thickTop="1">
      <c r="A228" s="32" t="s">
        <v>73</v>
      </c>
      <c r="B228" s="23"/>
      <c r="C228" s="85"/>
      <c r="D228" s="69"/>
      <c r="E228" s="31"/>
    </row>
    <row r="229" spans="1:7" ht="18.95" customHeight="1">
      <c r="A229" s="4" t="s">
        <v>74</v>
      </c>
      <c r="B229" s="4"/>
      <c r="C229" s="99">
        <v>40000</v>
      </c>
      <c r="D229" s="70">
        <v>33471</v>
      </c>
      <c r="E229" s="31"/>
    </row>
    <row r="230" spans="1:7" ht="18.95" customHeight="1">
      <c r="A230" s="4" t="s">
        <v>103</v>
      </c>
      <c r="B230" s="4"/>
      <c r="C230" s="108">
        <v>30000</v>
      </c>
      <c r="D230" s="67">
        <v>27273</v>
      </c>
      <c r="E230" s="31"/>
    </row>
    <row r="231" spans="1:7" ht="18.95" customHeight="1" thickBot="1">
      <c r="A231" s="6" t="s">
        <v>10</v>
      </c>
      <c r="B231" s="4"/>
      <c r="C231" s="75">
        <f>SUM(C229:C230)</f>
        <v>70000</v>
      </c>
      <c r="D231" s="75">
        <f>SUM(D229:D230)</f>
        <v>60744</v>
      </c>
      <c r="E231" s="31"/>
    </row>
    <row r="232" spans="1:7" ht="18.95" customHeight="1" thickTop="1">
      <c r="A232" s="32" t="s">
        <v>76</v>
      </c>
      <c r="B232" s="23"/>
      <c r="C232" s="100"/>
      <c r="D232" s="100"/>
      <c r="E232" s="31"/>
    </row>
    <row r="233" spans="1:7" ht="18.95" customHeight="1">
      <c r="A233" s="42" t="s">
        <v>219</v>
      </c>
      <c r="B233" s="23"/>
      <c r="C233" s="109">
        <f>10000+15000</f>
        <v>25000</v>
      </c>
      <c r="D233" s="182">
        <v>12341</v>
      </c>
      <c r="E233" s="31"/>
    </row>
    <row r="234" spans="1:7" ht="18.95" customHeight="1" thickBot="1">
      <c r="A234" s="43" t="s">
        <v>10</v>
      </c>
      <c r="B234" s="4"/>
      <c r="C234" s="75">
        <f>SUM(C233)</f>
        <v>25000</v>
      </c>
      <c r="D234" s="75">
        <f>SUM(D233)</f>
        <v>12341</v>
      </c>
      <c r="E234" s="31"/>
    </row>
    <row r="235" spans="1:7" ht="18.95" customHeight="1" thickTop="1">
      <c r="A235" s="7" t="s">
        <v>104</v>
      </c>
      <c r="B235" s="4"/>
      <c r="C235" s="69"/>
      <c r="D235" s="69"/>
    </row>
    <row r="236" spans="1:7" ht="18.95" customHeight="1">
      <c r="A236" s="7" t="s">
        <v>81</v>
      </c>
      <c r="B236" s="4"/>
      <c r="C236" s="70"/>
      <c r="D236" s="70"/>
    </row>
    <row r="237" spans="1:7" ht="18.95" customHeight="1">
      <c r="A237" s="4" t="s">
        <v>105</v>
      </c>
      <c r="B237" s="6"/>
      <c r="C237" s="67"/>
      <c r="D237" s="67"/>
    </row>
    <row r="238" spans="1:7" ht="18.95" customHeight="1">
      <c r="A238" s="12" t="s">
        <v>290</v>
      </c>
      <c r="B238" s="4"/>
      <c r="C238" s="183">
        <v>23600</v>
      </c>
      <c r="D238" s="97">
        <v>0</v>
      </c>
    </row>
    <row r="239" spans="1:7" ht="19.5" customHeight="1">
      <c r="A239" s="12" t="s">
        <v>182</v>
      </c>
      <c r="B239" s="8"/>
      <c r="C239" s="139">
        <v>58200</v>
      </c>
      <c r="D239" s="98">
        <v>57990</v>
      </c>
    </row>
    <row r="240" spans="1:7" ht="18.95" customHeight="1" thickBot="1">
      <c r="A240" s="6" t="s">
        <v>10</v>
      </c>
      <c r="B240" s="4"/>
      <c r="C240" s="72">
        <f>SUM(C238:C239)</f>
        <v>81800</v>
      </c>
      <c r="D240" s="72">
        <f>SUM(D238:D239)</f>
        <v>57990</v>
      </c>
      <c r="G240" s="35"/>
    </row>
    <row r="241" spans="1:7" s="35" customFormat="1" ht="18.95" customHeight="1" thickTop="1" thickBot="1">
      <c r="A241" s="33" t="s">
        <v>106</v>
      </c>
      <c r="B241" s="34"/>
      <c r="C241" s="90">
        <f>C199+C217+C227+C231+C240+C234</f>
        <v>2915020</v>
      </c>
      <c r="D241" s="90">
        <f>D199+D217+D227+D231+D240+D234</f>
        <v>1503211</v>
      </c>
      <c r="E241" s="46"/>
      <c r="G241" s="36"/>
    </row>
    <row r="242" spans="1:7" s="36" customFormat="1" ht="18.95" customHeight="1" thickTop="1">
      <c r="A242" s="215" t="s">
        <v>107</v>
      </c>
      <c r="B242" s="216"/>
      <c r="C242" s="217">
        <f>C186+C191+C241</f>
        <v>9781040</v>
      </c>
      <c r="D242" s="217">
        <f>D186+D191+D241</f>
        <v>5958096.4000000004</v>
      </c>
      <c r="E242" s="51"/>
    </row>
    <row r="243" spans="1:7" s="36" customFormat="1" ht="18.95" customHeight="1">
      <c r="A243" s="284"/>
      <c r="B243" s="285"/>
      <c r="C243" s="286"/>
      <c r="D243" s="286"/>
      <c r="E243" s="51"/>
    </row>
    <row r="244" spans="1:7" s="36" customFormat="1" ht="18.95" customHeight="1">
      <c r="A244" s="284"/>
      <c r="B244" s="285"/>
      <c r="C244" s="286"/>
      <c r="D244" s="286"/>
      <c r="E244" s="51"/>
    </row>
    <row r="245" spans="1:7" s="36" customFormat="1" ht="18.95" customHeight="1">
      <c r="A245" s="284"/>
      <c r="B245" s="285"/>
      <c r="C245" s="286"/>
      <c r="D245" s="286"/>
      <c r="E245" s="51"/>
    </row>
    <row r="246" spans="1:7" s="36" customFormat="1" ht="18.95" customHeight="1">
      <c r="A246" s="61"/>
      <c r="B246" s="51"/>
      <c r="C246" s="184"/>
      <c r="D246" s="184"/>
      <c r="E246" s="51"/>
      <c r="G246" s="1"/>
    </row>
    <row r="247" spans="1:7" s="36" customFormat="1" ht="18.95" customHeight="1">
      <c r="A247" s="61"/>
      <c r="B247" s="51"/>
      <c r="C247" s="184"/>
      <c r="D247" s="184"/>
      <c r="E247" s="51"/>
      <c r="G247" s="1"/>
    </row>
    <row r="248" spans="1:7" ht="18.95" customHeight="1">
      <c r="A248" s="340">
        <v>7</v>
      </c>
      <c r="B248" s="340"/>
      <c r="C248" s="340"/>
      <c r="D248" s="340"/>
    </row>
    <row r="249" spans="1:7" ht="18.95" customHeight="1">
      <c r="A249" s="346" t="s">
        <v>2</v>
      </c>
      <c r="B249" s="346" t="s">
        <v>3</v>
      </c>
      <c r="C249" s="349" t="s">
        <v>4</v>
      </c>
      <c r="D249" s="344" t="s">
        <v>46</v>
      </c>
    </row>
    <row r="250" spans="1:7" ht="18.95" customHeight="1">
      <c r="A250" s="347"/>
      <c r="B250" s="347"/>
      <c r="C250" s="350"/>
      <c r="D250" s="345"/>
    </row>
    <row r="251" spans="1:7" ht="18.95" customHeight="1">
      <c r="A251" s="37" t="s">
        <v>108</v>
      </c>
      <c r="B251" s="8"/>
      <c r="C251" s="141"/>
      <c r="D251" s="85"/>
    </row>
    <row r="252" spans="1:7" ht="18.95" customHeight="1">
      <c r="A252" s="7" t="s">
        <v>109</v>
      </c>
      <c r="B252" s="4"/>
      <c r="C252" s="142"/>
      <c r="D252" s="77"/>
    </row>
    <row r="253" spans="1:7" ht="18.95" customHeight="1">
      <c r="A253" s="7" t="s">
        <v>60</v>
      </c>
      <c r="B253" s="47"/>
      <c r="C253" s="143"/>
      <c r="D253" s="99"/>
    </row>
    <row r="254" spans="1:7" ht="18.95" customHeight="1">
      <c r="A254" s="11" t="s">
        <v>68</v>
      </c>
      <c r="B254" s="4"/>
      <c r="C254" s="100"/>
      <c r="D254" s="100"/>
    </row>
    <row r="255" spans="1:7" ht="18.95" customHeight="1">
      <c r="A255" s="4" t="s">
        <v>224</v>
      </c>
      <c r="B255" s="6"/>
      <c r="C255" s="130"/>
      <c r="D255" s="101"/>
    </row>
    <row r="256" spans="1:7" ht="18.95" customHeight="1">
      <c r="A256" s="4" t="s">
        <v>225</v>
      </c>
      <c r="B256" s="4"/>
      <c r="C256" s="99">
        <v>90000</v>
      </c>
      <c r="D256" s="73">
        <v>0</v>
      </c>
    </row>
    <row r="257" spans="1:7" ht="18.95" customHeight="1">
      <c r="A257" s="8" t="s">
        <v>228</v>
      </c>
      <c r="B257" s="8"/>
      <c r="C257" s="130">
        <v>22000</v>
      </c>
      <c r="D257" s="101">
        <v>12600</v>
      </c>
    </row>
    <row r="258" spans="1:7" ht="18.95" customHeight="1" thickBot="1">
      <c r="A258" s="13" t="s">
        <v>10</v>
      </c>
      <c r="B258" s="8"/>
      <c r="C258" s="84">
        <f>SUM(C255:C257)</f>
        <v>112000</v>
      </c>
      <c r="D258" s="84">
        <f>SUM(D255:D257)</f>
        <v>12600</v>
      </c>
      <c r="G258" s="35"/>
    </row>
    <row r="259" spans="1:7" s="35" customFormat="1" ht="18.95" customHeight="1" thickTop="1" thickBot="1">
      <c r="A259" s="33" t="s">
        <v>110</v>
      </c>
      <c r="B259" s="34"/>
      <c r="C259" s="91">
        <f>C258</f>
        <v>112000</v>
      </c>
      <c r="D259" s="91">
        <f>D258</f>
        <v>12600</v>
      </c>
      <c r="E259" s="46"/>
      <c r="G259" s="36"/>
    </row>
    <row r="260" spans="1:7" s="36" customFormat="1" ht="18.95" customHeight="1" thickTop="1" thickBot="1">
      <c r="A260" s="218" t="s">
        <v>111</v>
      </c>
      <c r="B260" s="219"/>
      <c r="C260" s="220">
        <f>C259</f>
        <v>112000</v>
      </c>
      <c r="D260" s="220">
        <f>D259</f>
        <v>12600</v>
      </c>
      <c r="E260" s="51"/>
      <c r="G260" s="1"/>
    </row>
    <row r="261" spans="1:7" ht="18.95" customHeight="1" thickTop="1">
      <c r="A261" s="22" t="s">
        <v>112</v>
      </c>
      <c r="B261" s="23"/>
      <c r="C261" s="107"/>
      <c r="D261" s="103"/>
    </row>
    <row r="262" spans="1:7" ht="18.95" customHeight="1">
      <c r="A262" s="22" t="s">
        <v>113</v>
      </c>
      <c r="B262" s="4"/>
      <c r="C262" s="107"/>
      <c r="D262" s="69"/>
    </row>
    <row r="263" spans="1:7" ht="18.95" customHeight="1">
      <c r="A263" s="7" t="s">
        <v>49</v>
      </c>
      <c r="B263" s="4"/>
      <c r="C263" s="99"/>
      <c r="D263" s="70"/>
    </row>
    <row r="264" spans="1:7" ht="18.95" customHeight="1">
      <c r="A264" s="7" t="s">
        <v>95</v>
      </c>
      <c r="B264" s="4"/>
      <c r="C264" s="99" t="s">
        <v>23</v>
      </c>
      <c r="D264" s="70"/>
    </row>
    <row r="265" spans="1:7" ht="18.95" customHeight="1">
      <c r="A265" s="4" t="s">
        <v>96</v>
      </c>
      <c r="B265" s="6"/>
      <c r="C265" s="74">
        <v>1072320</v>
      </c>
      <c r="D265" s="67">
        <v>787710</v>
      </c>
    </row>
    <row r="266" spans="1:7" ht="18.95" customHeight="1">
      <c r="A266" s="4" t="s">
        <v>323</v>
      </c>
      <c r="B266" s="6"/>
      <c r="C266" s="74">
        <v>25000</v>
      </c>
      <c r="D266" s="67">
        <v>23320</v>
      </c>
    </row>
    <row r="267" spans="1:7" ht="18.95" customHeight="1">
      <c r="A267" s="12" t="s">
        <v>324</v>
      </c>
      <c r="B267" s="4"/>
      <c r="C267" s="99">
        <v>145800</v>
      </c>
      <c r="D267" s="70">
        <v>113850</v>
      </c>
    </row>
    <row r="268" spans="1:7" ht="18.95" customHeight="1">
      <c r="A268" s="12" t="s">
        <v>250</v>
      </c>
      <c r="B268" s="4"/>
      <c r="C268" s="130">
        <v>15000</v>
      </c>
      <c r="D268" s="77">
        <v>5715</v>
      </c>
    </row>
    <row r="269" spans="1:7" ht="18.95" customHeight="1" thickBot="1">
      <c r="A269" s="6" t="s">
        <v>10</v>
      </c>
      <c r="B269" s="4"/>
      <c r="C269" s="84">
        <f>SUM(C265:C268)</f>
        <v>1258120</v>
      </c>
      <c r="D269" s="84">
        <f>SUM(D265:D268)</f>
        <v>930595</v>
      </c>
    </row>
    <row r="270" spans="1:7" ht="18.95" customHeight="1" thickTop="1">
      <c r="A270" s="22" t="s">
        <v>60</v>
      </c>
      <c r="B270" s="43"/>
      <c r="C270" s="107"/>
      <c r="D270" s="69"/>
    </row>
    <row r="271" spans="1:7" ht="18.95" customHeight="1">
      <c r="A271" s="7" t="s">
        <v>62</v>
      </c>
      <c r="B271" s="39"/>
      <c r="C271" s="74"/>
      <c r="D271" s="67"/>
    </row>
    <row r="272" spans="1:7" ht="18.95" customHeight="1">
      <c r="A272" s="4" t="s">
        <v>63</v>
      </c>
      <c r="B272" s="40"/>
      <c r="C272" s="271">
        <f>20000-20000</f>
        <v>0</v>
      </c>
      <c r="D272" s="74">
        <v>0</v>
      </c>
    </row>
    <row r="273" spans="1:10" ht="18.95" customHeight="1">
      <c r="A273" s="12" t="s">
        <v>114</v>
      </c>
      <c r="B273" s="4"/>
      <c r="C273" s="73">
        <v>2000</v>
      </c>
      <c r="D273" s="73">
        <v>0</v>
      </c>
    </row>
    <row r="274" spans="1:10" s="10" customFormat="1" ht="18.95" customHeight="1">
      <c r="A274" s="4" t="s">
        <v>98</v>
      </c>
      <c r="B274" s="4"/>
      <c r="C274" s="99">
        <v>36000</v>
      </c>
      <c r="D274" s="73">
        <v>27000</v>
      </c>
      <c r="F274" s="1"/>
      <c r="G274" s="1"/>
      <c r="H274" s="1"/>
      <c r="I274" s="1"/>
      <c r="J274" s="1"/>
    </row>
    <row r="275" spans="1:10" s="10" customFormat="1" ht="18.95" customHeight="1">
      <c r="A275" s="4" t="s">
        <v>229</v>
      </c>
      <c r="B275" s="4"/>
      <c r="C275" s="130">
        <v>29800</v>
      </c>
      <c r="D275" s="101">
        <v>0</v>
      </c>
      <c r="F275" s="1"/>
      <c r="G275" s="1"/>
      <c r="H275" s="1"/>
      <c r="I275" s="1"/>
      <c r="J275" s="1"/>
    </row>
    <row r="276" spans="1:10" s="10" customFormat="1" ht="18.95" customHeight="1" thickBot="1">
      <c r="A276" s="6" t="s">
        <v>10</v>
      </c>
      <c r="B276" s="4"/>
      <c r="C276" s="84">
        <f>SUM(C272:C275)</f>
        <v>67800</v>
      </c>
      <c r="D276" s="84">
        <f>SUM(D272:D275)</f>
        <v>27000</v>
      </c>
      <c r="F276" s="1"/>
      <c r="G276" s="1"/>
      <c r="H276" s="1"/>
      <c r="I276" s="1"/>
      <c r="J276" s="1"/>
    </row>
    <row r="277" spans="1:10" s="10" customFormat="1" ht="18.95" customHeight="1" thickTop="1">
      <c r="A277" s="22" t="s">
        <v>68</v>
      </c>
      <c r="B277" s="23"/>
      <c r="C277" s="141"/>
      <c r="D277" s="100"/>
      <c r="F277" s="1"/>
      <c r="G277" s="1"/>
      <c r="H277" s="1"/>
      <c r="I277" s="1"/>
      <c r="J277" s="1"/>
    </row>
    <row r="278" spans="1:10" s="10" customFormat="1" ht="18.95" customHeight="1">
      <c r="A278" s="4" t="s">
        <v>100</v>
      </c>
      <c r="B278" s="4"/>
      <c r="C278" s="107">
        <v>5000</v>
      </c>
      <c r="D278" s="89">
        <v>0</v>
      </c>
      <c r="F278" s="1"/>
      <c r="G278" s="1"/>
      <c r="H278" s="1"/>
      <c r="I278" s="1"/>
      <c r="J278" s="1"/>
    </row>
    <row r="279" spans="1:10" s="10" customFormat="1" ht="18.95" customHeight="1">
      <c r="A279" s="4" t="s">
        <v>115</v>
      </c>
      <c r="B279" s="6"/>
      <c r="C279" s="99"/>
      <c r="D279" s="95"/>
      <c r="F279" s="1"/>
      <c r="G279" s="1"/>
      <c r="H279" s="1"/>
      <c r="I279" s="1"/>
      <c r="J279" s="1"/>
    </row>
    <row r="280" spans="1:10" s="10" customFormat="1" ht="18.95" customHeight="1">
      <c r="A280" s="4" t="s">
        <v>217</v>
      </c>
      <c r="B280" s="4"/>
      <c r="C280" s="99">
        <v>50000</v>
      </c>
      <c r="D280" s="73">
        <v>4408</v>
      </c>
      <c r="F280" s="1"/>
      <c r="G280" s="1"/>
      <c r="H280" s="1"/>
      <c r="I280" s="1"/>
      <c r="J280" s="1"/>
    </row>
    <row r="281" spans="1:10" s="10" customFormat="1" ht="18.95" customHeight="1">
      <c r="A281" s="4" t="s">
        <v>230</v>
      </c>
      <c r="B281" s="4"/>
      <c r="C281" s="108">
        <v>40000</v>
      </c>
      <c r="D281" s="74">
        <v>3900</v>
      </c>
      <c r="F281" s="1"/>
      <c r="G281" s="1"/>
      <c r="H281" s="1"/>
      <c r="I281" s="1"/>
      <c r="J281" s="1"/>
    </row>
    <row r="282" spans="1:10" s="10" customFormat="1" ht="18.95" customHeight="1" thickBot="1">
      <c r="A282" s="6" t="s">
        <v>10</v>
      </c>
      <c r="B282" s="23"/>
      <c r="C282" s="84">
        <f>SUM(C278:C281)</f>
        <v>95000</v>
      </c>
      <c r="D282" s="84">
        <f>SUM(D278:D281)</f>
        <v>8308</v>
      </c>
      <c r="F282" s="1"/>
      <c r="G282" s="1"/>
      <c r="H282" s="1"/>
      <c r="I282" s="1"/>
      <c r="J282" s="1"/>
    </row>
    <row r="283" spans="1:10" s="10" customFormat="1" ht="18.95" customHeight="1" thickTop="1" thickBot="1">
      <c r="A283" s="55" t="s">
        <v>116</v>
      </c>
      <c r="B283" s="56"/>
      <c r="C283" s="90">
        <f>C269+C276+C282</f>
        <v>1420920</v>
      </c>
      <c r="D283" s="90">
        <f>D269+D276+D282</f>
        <v>965903</v>
      </c>
      <c r="F283" s="1"/>
      <c r="G283" s="1"/>
      <c r="H283" s="1"/>
      <c r="I283" s="1"/>
      <c r="J283" s="1"/>
    </row>
    <row r="284" spans="1:10" s="10" customFormat="1" ht="18.95" customHeight="1" thickTop="1">
      <c r="A284" s="162"/>
      <c r="B284" s="46"/>
      <c r="C284" s="163"/>
      <c r="D284" s="163"/>
      <c r="F284" s="1"/>
      <c r="G284" s="1"/>
      <c r="H284" s="1"/>
      <c r="I284" s="1"/>
      <c r="J284" s="1"/>
    </row>
    <row r="285" spans="1:10" s="10" customFormat="1" ht="18.95" customHeight="1">
      <c r="A285" s="162"/>
      <c r="B285" s="46"/>
      <c r="C285" s="163"/>
      <c r="D285" s="163"/>
      <c r="F285" s="1"/>
      <c r="G285" s="1"/>
      <c r="H285" s="1"/>
      <c r="I285" s="1"/>
      <c r="J285" s="1"/>
    </row>
    <row r="286" spans="1:10" s="10" customFormat="1" ht="18.95" customHeight="1">
      <c r="A286" s="162"/>
      <c r="B286" s="46"/>
      <c r="C286" s="163"/>
      <c r="D286" s="163"/>
      <c r="F286" s="1"/>
      <c r="G286" s="1"/>
      <c r="H286" s="1"/>
      <c r="I286" s="1"/>
      <c r="J286" s="1"/>
    </row>
    <row r="287" spans="1:10" s="10" customFormat="1" ht="18.95" customHeight="1">
      <c r="A287" s="162"/>
      <c r="B287" s="46"/>
      <c r="C287" s="163"/>
      <c r="D287" s="163"/>
      <c r="F287" s="1"/>
      <c r="G287" s="1"/>
      <c r="H287" s="1"/>
      <c r="I287" s="1"/>
      <c r="J287" s="1"/>
    </row>
    <row r="288" spans="1:10" s="10" customFormat="1" ht="18.95" customHeight="1">
      <c r="A288" s="162"/>
      <c r="B288" s="46"/>
      <c r="C288" s="163"/>
      <c r="D288" s="163"/>
      <c r="F288" s="1"/>
      <c r="G288" s="1"/>
      <c r="H288" s="1"/>
      <c r="I288" s="1"/>
      <c r="J288" s="1"/>
    </row>
    <row r="289" spans="1:10" s="10" customFormat="1" ht="18.95" customHeight="1">
      <c r="A289" s="340">
        <v>8</v>
      </c>
      <c r="B289" s="340"/>
      <c r="C289" s="340"/>
      <c r="D289" s="340"/>
      <c r="F289" s="1"/>
      <c r="G289" s="1"/>
      <c r="H289" s="1"/>
      <c r="I289" s="1"/>
      <c r="J289" s="1"/>
    </row>
    <row r="290" spans="1:10" s="10" customFormat="1" ht="18.95" customHeight="1">
      <c r="A290" s="346" t="s">
        <v>2</v>
      </c>
      <c r="B290" s="346" t="s">
        <v>3</v>
      </c>
      <c r="C290" s="349" t="s">
        <v>4</v>
      </c>
      <c r="D290" s="344" t="s">
        <v>46</v>
      </c>
      <c r="F290" s="1"/>
      <c r="G290" s="1"/>
      <c r="H290" s="1"/>
      <c r="I290" s="1"/>
      <c r="J290" s="1"/>
    </row>
    <row r="291" spans="1:10" s="10" customFormat="1" ht="18.95" customHeight="1">
      <c r="A291" s="347"/>
      <c r="B291" s="347"/>
      <c r="C291" s="350"/>
      <c r="D291" s="345"/>
      <c r="F291" s="1"/>
      <c r="G291" s="1"/>
      <c r="H291" s="1"/>
      <c r="I291" s="1"/>
      <c r="J291" s="1"/>
    </row>
    <row r="292" spans="1:10" s="10" customFormat="1" ht="18.95" customHeight="1">
      <c r="A292" s="7" t="s">
        <v>117</v>
      </c>
      <c r="B292" s="6"/>
      <c r="C292" s="141"/>
      <c r="D292" s="85"/>
      <c r="F292" s="1"/>
      <c r="G292" s="1"/>
      <c r="H292" s="1"/>
      <c r="I292" s="1"/>
      <c r="J292" s="1"/>
    </row>
    <row r="293" spans="1:10" s="10" customFormat="1" ht="18.95" customHeight="1">
      <c r="A293" s="22" t="s">
        <v>60</v>
      </c>
      <c r="B293" s="23"/>
      <c r="C293" s="107"/>
      <c r="D293" s="69"/>
      <c r="F293" s="1"/>
      <c r="G293" s="1"/>
      <c r="H293" s="1"/>
      <c r="I293" s="1"/>
      <c r="J293" s="1"/>
    </row>
    <row r="294" spans="1:10" s="10" customFormat="1" ht="18.95" customHeight="1">
      <c r="A294" s="7" t="s">
        <v>68</v>
      </c>
      <c r="B294" s="4"/>
      <c r="C294" s="99"/>
      <c r="D294" s="70"/>
      <c r="F294" s="1"/>
      <c r="G294" s="1"/>
      <c r="H294" s="1"/>
      <c r="I294" s="1"/>
      <c r="J294" s="1"/>
    </row>
    <row r="295" spans="1:10" s="10" customFormat="1" ht="18.95" customHeight="1">
      <c r="A295" s="4" t="s">
        <v>118</v>
      </c>
      <c r="B295" s="4"/>
      <c r="C295" s="99"/>
      <c r="D295" s="70"/>
      <c r="F295" s="1"/>
      <c r="G295" s="1"/>
      <c r="H295" s="1"/>
      <c r="I295" s="1"/>
      <c r="J295" s="1"/>
    </row>
    <row r="296" spans="1:10" s="10" customFormat="1" ht="18.95" customHeight="1">
      <c r="A296" s="4" t="s">
        <v>291</v>
      </c>
      <c r="B296" s="4"/>
      <c r="C296" s="99">
        <f>100000-25000</f>
        <v>75000</v>
      </c>
      <c r="D296" s="70">
        <v>0</v>
      </c>
      <c r="F296" s="1"/>
      <c r="G296" s="1"/>
      <c r="H296" s="1"/>
      <c r="I296" s="1"/>
      <c r="J296" s="1"/>
    </row>
    <row r="297" spans="1:10" s="10" customFormat="1" ht="18.95" customHeight="1">
      <c r="A297" s="8" t="s">
        <v>231</v>
      </c>
      <c r="B297" s="6"/>
      <c r="C297" s="108">
        <v>25000</v>
      </c>
      <c r="D297" s="67">
        <v>16250</v>
      </c>
      <c r="F297" s="1"/>
      <c r="G297" s="1"/>
      <c r="H297" s="1"/>
      <c r="I297" s="1"/>
      <c r="J297" s="1"/>
    </row>
    <row r="298" spans="1:10" s="10" customFormat="1" ht="18.95" customHeight="1">
      <c r="A298" s="12" t="s">
        <v>232</v>
      </c>
      <c r="B298" s="4"/>
      <c r="C298" s="73"/>
      <c r="D298" s="70">
        <v>0</v>
      </c>
      <c r="F298" s="1"/>
      <c r="G298" s="1"/>
      <c r="H298" s="1"/>
      <c r="I298" s="1"/>
      <c r="J298" s="1"/>
    </row>
    <row r="299" spans="1:10" s="10" customFormat="1" ht="18.95" customHeight="1">
      <c r="A299" s="42" t="s">
        <v>305</v>
      </c>
      <c r="B299" s="23"/>
      <c r="C299" s="101">
        <v>8000</v>
      </c>
      <c r="D299" s="77">
        <v>0</v>
      </c>
      <c r="F299" s="1"/>
      <c r="G299" s="1"/>
      <c r="H299" s="1"/>
      <c r="I299" s="1"/>
      <c r="J299" s="1"/>
    </row>
    <row r="300" spans="1:10" s="10" customFormat="1" ht="18.95" customHeight="1">
      <c r="A300" s="42" t="s">
        <v>306</v>
      </c>
      <c r="B300" s="4"/>
      <c r="C300" s="276">
        <v>330400</v>
      </c>
      <c r="D300" s="212">
        <f>218300</f>
        <v>218300</v>
      </c>
      <c r="F300" s="1"/>
      <c r="G300" s="1"/>
      <c r="H300" s="1"/>
      <c r="I300" s="1"/>
      <c r="J300" s="1"/>
    </row>
    <row r="301" spans="1:10" s="10" customFormat="1" ht="18.95" customHeight="1">
      <c r="A301" s="42" t="s">
        <v>233</v>
      </c>
      <c r="B301" s="23"/>
      <c r="C301" s="101">
        <v>100300</v>
      </c>
      <c r="D301" s="77">
        <v>100300</v>
      </c>
      <c r="F301" s="1"/>
      <c r="G301" s="1"/>
      <c r="H301" s="1"/>
      <c r="I301" s="1"/>
      <c r="J301" s="1"/>
    </row>
    <row r="302" spans="1:10" s="10" customFormat="1" ht="18.95" customHeight="1" thickBot="1">
      <c r="A302" s="43" t="s">
        <v>10</v>
      </c>
      <c r="B302" s="4"/>
      <c r="C302" s="75">
        <f>SUM(C296:C301)</f>
        <v>538700</v>
      </c>
      <c r="D302" s="75">
        <f>SUM(D296:D301)</f>
        <v>334850</v>
      </c>
      <c r="F302" s="1"/>
      <c r="G302" s="1"/>
      <c r="H302" s="1"/>
      <c r="I302" s="1"/>
      <c r="J302" s="1"/>
    </row>
    <row r="303" spans="1:10" s="10" customFormat="1" ht="18.95" customHeight="1" thickTop="1">
      <c r="A303" s="11" t="s">
        <v>73</v>
      </c>
      <c r="B303" s="4"/>
      <c r="C303" s="89"/>
      <c r="D303" s="69"/>
      <c r="F303" s="1"/>
      <c r="G303" s="1"/>
      <c r="H303" s="1"/>
      <c r="I303" s="1"/>
      <c r="J303" s="1"/>
    </row>
    <row r="304" spans="1:10" s="10" customFormat="1" ht="18.95" customHeight="1">
      <c r="A304" s="15" t="s">
        <v>119</v>
      </c>
      <c r="B304" s="4"/>
      <c r="C304" s="74">
        <v>734937</v>
      </c>
      <c r="D304" s="74">
        <v>0</v>
      </c>
      <c r="F304" s="1"/>
      <c r="G304" s="57"/>
      <c r="H304" s="1"/>
      <c r="I304" s="1"/>
      <c r="J304" s="1"/>
    </row>
    <row r="305" spans="1:4" s="57" customFormat="1" ht="18.95" customHeight="1" thickBot="1">
      <c r="A305" s="39" t="s">
        <v>10</v>
      </c>
      <c r="B305" s="8"/>
      <c r="C305" s="106">
        <f>SUM(C304)</f>
        <v>734937</v>
      </c>
      <c r="D305" s="106">
        <f>SUM(D304)</f>
        <v>0</v>
      </c>
    </row>
    <row r="306" spans="1:4" s="57" customFormat="1" ht="18.95" customHeight="1" thickTop="1">
      <c r="A306" s="63" t="s">
        <v>104</v>
      </c>
      <c r="B306" s="3"/>
      <c r="C306" s="107"/>
      <c r="D306" s="107"/>
    </row>
    <row r="307" spans="1:4" s="57" customFormat="1" ht="18.95" customHeight="1">
      <c r="A307" s="63" t="s">
        <v>81</v>
      </c>
      <c r="B307" s="4"/>
      <c r="C307" s="99"/>
      <c r="D307" s="99"/>
    </row>
    <row r="308" spans="1:4" s="57" customFormat="1" ht="18.95" customHeight="1">
      <c r="A308" s="63" t="s">
        <v>198</v>
      </c>
      <c r="B308" s="4"/>
      <c r="C308" s="99">
        <v>21000</v>
      </c>
      <c r="D308" s="99">
        <v>18600</v>
      </c>
    </row>
    <row r="309" spans="1:4" s="57" customFormat="1" ht="18.95" customHeight="1">
      <c r="A309" s="63" t="s">
        <v>235</v>
      </c>
      <c r="B309" s="4"/>
      <c r="C309" s="99">
        <v>97650</v>
      </c>
      <c r="D309" s="99">
        <v>0</v>
      </c>
    </row>
    <row r="310" spans="1:4" s="57" customFormat="1" ht="18.95" customHeight="1" thickBot="1">
      <c r="A310" s="39" t="s">
        <v>10</v>
      </c>
      <c r="B310" s="4"/>
      <c r="C310" s="186">
        <f>SUM(C308:C309)</f>
        <v>118650</v>
      </c>
      <c r="D310" s="186">
        <f>SUM(D308:D309)</f>
        <v>18600</v>
      </c>
    </row>
    <row r="311" spans="1:4" s="57" customFormat="1" ht="18.95" customHeight="1" thickTop="1">
      <c r="A311" s="7" t="s">
        <v>120</v>
      </c>
      <c r="B311" s="4"/>
      <c r="C311" s="107"/>
      <c r="D311" s="103"/>
    </row>
    <row r="312" spans="1:4" s="57" customFormat="1" ht="18.95" customHeight="1">
      <c r="A312" s="22" t="s">
        <v>84</v>
      </c>
      <c r="B312" s="6"/>
      <c r="C312" s="107"/>
      <c r="D312" s="69"/>
    </row>
    <row r="313" spans="1:4" s="57" customFormat="1" ht="18.95" customHeight="1">
      <c r="A313" s="7" t="s">
        <v>121</v>
      </c>
      <c r="B313" s="37"/>
      <c r="C313" s="99"/>
      <c r="D313" s="70"/>
    </row>
    <row r="314" spans="1:4" s="57" customFormat="1" ht="18.95" customHeight="1">
      <c r="A314" s="7" t="s">
        <v>122</v>
      </c>
      <c r="B314" s="37"/>
      <c r="C314" s="99"/>
      <c r="D314" s="70"/>
    </row>
    <row r="315" spans="1:4" s="57" customFormat="1" ht="18.95" customHeight="1">
      <c r="A315" s="4" t="s">
        <v>292</v>
      </c>
      <c r="B315" s="4"/>
      <c r="C315" s="73">
        <v>13392</v>
      </c>
      <c r="D315" s="73">
        <v>13392</v>
      </c>
    </row>
    <row r="316" spans="1:4" s="57" customFormat="1" ht="18.95" customHeight="1">
      <c r="A316" s="4" t="s">
        <v>293</v>
      </c>
      <c r="B316" s="4"/>
      <c r="C316" s="99">
        <v>38152</v>
      </c>
      <c r="D316" s="73">
        <v>38152</v>
      </c>
    </row>
    <row r="317" spans="1:4" s="57" customFormat="1" ht="18.95" customHeight="1">
      <c r="A317" s="4" t="s">
        <v>294</v>
      </c>
      <c r="B317" s="4"/>
      <c r="C317" s="108">
        <v>16480</v>
      </c>
      <c r="D317" s="74">
        <v>16480</v>
      </c>
    </row>
    <row r="318" spans="1:4" s="57" customFormat="1" ht="18.95" customHeight="1">
      <c r="A318" s="12" t="s">
        <v>295</v>
      </c>
      <c r="B318" s="4"/>
      <c r="C318" s="73">
        <v>14300</v>
      </c>
      <c r="D318" s="73">
        <v>14300</v>
      </c>
    </row>
    <row r="319" spans="1:4" s="57" customFormat="1" ht="18.95" customHeight="1">
      <c r="A319" s="7" t="s">
        <v>123</v>
      </c>
      <c r="B319" s="4"/>
      <c r="C319" s="107"/>
      <c r="D319" s="89"/>
    </row>
    <row r="320" spans="1:4" s="57" customFormat="1" ht="18.95" customHeight="1">
      <c r="A320" s="4" t="s">
        <v>124</v>
      </c>
      <c r="B320" s="4"/>
      <c r="C320" s="99">
        <v>16360</v>
      </c>
      <c r="D320" s="73">
        <v>16360</v>
      </c>
    </row>
    <row r="321" spans="1:7" s="57" customFormat="1" ht="18.95" customHeight="1">
      <c r="A321" s="4" t="s">
        <v>125</v>
      </c>
      <c r="B321" s="4"/>
      <c r="C321" s="108">
        <v>28800</v>
      </c>
      <c r="D321" s="74">
        <v>28800</v>
      </c>
    </row>
    <row r="322" spans="1:7" s="57" customFormat="1" ht="18.95" customHeight="1">
      <c r="A322" s="12" t="s">
        <v>126</v>
      </c>
      <c r="B322" s="4"/>
      <c r="C322" s="73">
        <v>29640</v>
      </c>
      <c r="D322" s="73">
        <v>29640</v>
      </c>
    </row>
    <row r="323" spans="1:7" s="57" customFormat="1" ht="18.95" customHeight="1">
      <c r="A323" s="21" t="s">
        <v>127</v>
      </c>
      <c r="B323" s="21"/>
      <c r="C323" s="144">
        <v>17240</v>
      </c>
      <c r="D323" s="109">
        <v>17240</v>
      </c>
    </row>
    <row r="324" spans="1:7" s="57" customFormat="1" ht="18.95" customHeight="1">
      <c r="A324" s="10"/>
      <c r="B324" s="10"/>
      <c r="C324" s="137"/>
      <c r="D324" s="105"/>
    </row>
    <row r="325" spans="1:7" s="57" customFormat="1" ht="18.95" customHeight="1">
      <c r="A325" s="10"/>
      <c r="B325" s="10"/>
      <c r="C325" s="137"/>
      <c r="D325" s="105"/>
    </row>
    <row r="326" spans="1:7" s="57" customFormat="1" ht="18.95" customHeight="1">
      <c r="A326" s="10"/>
      <c r="B326" s="10"/>
      <c r="C326" s="137"/>
      <c r="D326" s="105"/>
    </row>
    <row r="327" spans="1:7" s="57" customFormat="1" ht="18.95" customHeight="1">
      <c r="A327" s="10"/>
      <c r="B327" s="10"/>
      <c r="C327" s="137"/>
      <c r="D327" s="105"/>
    </row>
    <row r="328" spans="1:7" s="57" customFormat="1" ht="18.95" customHeight="1">
      <c r="A328" s="10"/>
      <c r="B328" s="10"/>
      <c r="C328" s="137"/>
      <c r="D328" s="105"/>
    </row>
    <row r="329" spans="1:7" s="57" customFormat="1" ht="18.95" customHeight="1">
      <c r="A329" s="10"/>
      <c r="B329" s="10"/>
      <c r="C329" s="137"/>
      <c r="D329" s="105"/>
      <c r="G329" s="45"/>
    </row>
    <row r="330" spans="1:7" s="45" customFormat="1" ht="18.95" customHeight="1">
      <c r="A330" s="343">
        <v>9</v>
      </c>
      <c r="B330" s="343"/>
      <c r="C330" s="343"/>
      <c r="D330" s="343"/>
      <c r="G330" s="1"/>
    </row>
    <row r="331" spans="1:7" ht="18.95" customHeight="1">
      <c r="A331" s="346" t="s">
        <v>2</v>
      </c>
      <c r="B331" s="346" t="s">
        <v>3</v>
      </c>
      <c r="C331" s="349" t="s">
        <v>4</v>
      </c>
      <c r="D331" s="344" t="s">
        <v>46</v>
      </c>
      <c r="G331" s="57"/>
    </row>
    <row r="332" spans="1:7" ht="18.95" customHeight="1">
      <c r="A332" s="347"/>
      <c r="B332" s="347"/>
      <c r="C332" s="350"/>
      <c r="D332" s="345"/>
    </row>
    <row r="333" spans="1:7" ht="18.95" customHeight="1">
      <c r="A333" s="7" t="s">
        <v>128</v>
      </c>
      <c r="B333" s="4"/>
      <c r="C333" s="99"/>
      <c r="D333" s="73"/>
    </row>
    <row r="334" spans="1:7" ht="18.95" customHeight="1">
      <c r="A334" s="4" t="s">
        <v>129</v>
      </c>
      <c r="B334" s="4"/>
      <c r="C334" s="99">
        <v>368000</v>
      </c>
      <c r="D334" s="73">
        <v>277000</v>
      </c>
    </row>
    <row r="335" spans="1:7" ht="18.95" customHeight="1">
      <c r="A335" s="4" t="s">
        <v>130</v>
      </c>
      <c r="B335" s="6"/>
      <c r="C335" s="108">
        <v>496000</v>
      </c>
      <c r="D335" s="74">
        <v>354000</v>
      </c>
    </row>
    <row r="336" spans="1:7" ht="18.95" customHeight="1">
      <c r="A336" s="12" t="s">
        <v>131</v>
      </c>
      <c r="B336" s="4"/>
      <c r="C336" s="145">
        <v>208000</v>
      </c>
      <c r="D336" s="73">
        <v>157000</v>
      </c>
    </row>
    <row r="337" spans="1:10" s="10" customFormat="1" ht="18.95" customHeight="1">
      <c r="A337" s="4" t="s">
        <v>132</v>
      </c>
      <c r="B337" s="4"/>
      <c r="C337" s="146">
        <v>208000</v>
      </c>
      <c r="D337" s="89">
        <v>163000</v>
      </c>
      <c r="F337" s="1"/>
      <c r="G337" s="1"/>
      <c r="H337" s="1"/>
      <c r="I337" s="1"/>
      <c r="J337" s="1"/>
    </row>
    <row r="338" spans="1:10" s="10" customFormat="1" ht="18.95" customHeight="1">
      <c r="A338" s="7" t="s">
        <v>133</v>
      </c>
      <c r="B338" s="8"/>
      <c r="C338" s="147">
        <v>80000</v>
      </c>
      <c r="D338" s="74">
        <v>80000</v>
      </c>
      <c r="F338" s="1"/>
      <c r="G338" s="1"/>
      <c r="H338" s="1"/>
      <c r="I338" s="1"/>
      <c r="J338" s="1"/>
    </row>
    <row r="339" spans="1:10" s="10" customFormat="1" ht="18.95" customHeight="1" thickBot="1">
      <c r="A339" s="13" t="s">
        <v>10</v>
      </c>
      <c r="B339" s="8"/>
      <c r="C339" s="148">
        <f>C338+C337+C336+C335+C334+C323+C322+C321+C318+C317+C316+C315+C320</f>
        <v>1534364</v>
      </c>
      <c r="D339" s="110">
        <f>D338+D337+D336+D335+D334+D323+D322+D321+D318+D317+D316+D315+D320</f>
        <v>1205364</v>
      </c>
      <c r="F339" s="1"/>
      <c r="G339" s="1"/>
      <c r="H339" s="1"/>
      <c r="I339" s="1"/>
      <c r="J339" s="1"/>
    </row>
    <row r="340" spans="1:10" s="10" customFormat="1" ht="18.95" customHeight="1" thickTop="1" thickBot="1">
      <c r="A340" s="33" t="s">
        <v>134</v>
      </c>
      <c r="B340" s="34"/>
      <c r="C340" s="149">
        <f>C302+C305+C310+C339</f>
        <v>2926651</v>
      </c>
      <c r="D340" s="111">
        <f>D302+D305+D310+D339</f>
        <v>1558814</v>
      </c>
      <c r="F340" s="1"/>
      <c r="G340" s="1"/>
      <c r="H340" s="1"/>
      <c r="I340" s="1"/>
      <c r="J340" s="1"/>
    </row>
    <row r="341" spans="1:10" s="10" customFormat="1" ht="18.95" customHeight="1" thickTop="1" thickBot="1">
      <c r="A341" s="218" t="s">
        <v>135</v>
      </c>
      <c r="B341" s="218"/>
      <c r="C341" s="221">
        <f>C283+C340</f>
        <v>4347571</v>
      </c>
      <c r="D341" s="223">
        <f>D283+D340</f>
        <v>2524717</v>
      </c>
      <c r="F341" s="1"/>
      <c r="G341" s="1"/>
      <c r="H341" s="1"/>
      <c r="I341" s="1"/>
      <c r="J341" s="1"/>
    </row>
    <row r="342" spans="1:10" s="10" customFormat="1" ht="18.95" customHeight="1" thickTop="1">
      <c r="A342" s="7" t="s">
        <v>136</v>
      </c>
      <c r="B342" s="4"/>
      <c r="C342" s="107"/>
      <c r="D342" s="69"/>
      <c r="F342" s="1"/>
      <c r="G342" s="1"/>
      <c r="H342" s="1"/>
      <c r="I342" s="1"/>
      <c r="J342" s="1"/>
    </row>
    <row r="343" spans="1:10" s="10" customFormat="1" ht="18.95" customHeight="1">
      <c r="A343" s="7" t="s">
        <v>137</v>
      </c>
      <c r="B343" s="4"/>
      <c r="C343" s="108"/>
      <c r="D343" s="67"/>
      <c r="F343" s="1"/>
      <c r="G343" s="1"/>
      <c r="H343" s="1"/>
      <c r="I343" s="1"/>
      <c r="J343" s="1"/>
    </row>
    <row r="344" spans="1:10" s="10" customFormat="1" ht="18.95" customHeight="1">
      <c r="A344" s="11" t="s">
        <v>49</v>
      </c>
      <c r="B344" s="4"/>
      <c r="C344" s="150"/>
      <c r="D344" s="114"/>
      <c r="F344" s="1"/>
      <c r="G344" s="1"/>
      <c r="H344" s="1"/>
      <c r="I344" s="1"/>
      <c r="J344" s="1"/>
    </row>
    <row r="345" spans="1:10" s="10" customFormat="1" ht="18.95" customHeight="1">
      <c r="A345" s="7" t="s">
        <v>95</v>
      </c>
      <c r="B345" s="4"/>
      <c r="C345" s="151"/>
      <c r="D345" s="115"/>
      <c r="F345" s="1"/>
      <c r="G345" s="1"/>
      <c r="H345" s="1"/>
      <c r="I345" s="1"/>
      <c r="J345" s="1"/>
    </row>
    <row r="346" spans="1:10" s="10" customFormat="1" ht="18.95" customHeight="1">
      <c r="A346" s="4" t="s">
        <v>96</v>
      </c>
      <c r="B346" s="4"/>
      <c r="C346" s="108">
        <v>258000</v>
      </c>
      <c r="D346" s="67">
        <v>191340</v>
      </c>
      <c r="F346" s="1"/>
      <c r="G346" s="1"/>
      <c r="H346" s="1"/>
      <c r="I346" s="1"/>
      <c r="J346" s="1"/>
    </row>
    <row r="347" spans="1:10" s="10" customFormat="1" ht="18.95" customHeight="1" thickBot="1">
      <c r="A347" s="6" t="s">
        <v>10</v>
      </c>
      <c r="B347" s="4"/>
      <c r="C347" s="68">
        <f>SUM(C346:C346)</f>
        <v>258000</v>
      </c>
      <c r="D347" s="68">
        <f>SUM(D346:D346)</f>
        <v>191340</v>
      </c>
      <c r="F347" s="1"/>
      <c r="G347" s="1"/>
      <c r="H347" s="1"/>
      <c r="I347" s="1"/>
      <c r="J347" s="1"/>
    </row>
    <row r="348" spans="1:10" s="10" customFormat="1" ht="18.95" customHeight="1" thickTop="1">
      <c r="A348" s="7" t="s">
        <v>60</v>
      </c>
      <c r="B348" s="4"/>
      <c r="C348" s="107"/>
      <c r="D348" s="69"/>
      <c r="F348" s="1"/>
      <c r="G348" s="1"/>
      <c r="H348" s="1"/>
      <c r="I348" s="1"/>
      <c r="J348" s="1"/>
    </row>
    <row r="349" spans="1:10" s="10" customFormat="1" ht="18.95" customHeight="1">
      <c r="A349" s="7" t="s">
        <v>62</v>
      </c>
      <c r="B349" s="4"/>
      <c r="C349" s="99"/>
      <c r="D349" s="70"/>
      <c r="F349" s="1"/>
      <c r="G349" s="1"/>
      <c r="H349" s="1"/>
      <c r="I349" s="1"/>
      <c r="J349" s="1"/>
    </row>
    <row r="350" spans="1:10" s="10" customFormat="1" ht="18.95" customHeight="1">
      <c r="A350" s="4" t="s">
        <v>63</v>
      </c>
      <c r="B350" s="4"/>
      <c r="C350" s="270">
        <f>15000-15000</f>
        <v>0</v>
      </c>
      <c r="D350" s="70">
        <v>0</v>
      </c>
      <c r="F350" s="1"/>
      <c r="G350" s="1"/>
      <c r="H350" s="1"/>
      <c r="I350" s="1"/>
      <c r="J350" s="1"/>
    </row>
    <row r="351" spans="1:10" s="10" customFormat="1" ht="18.95" customHeight="1">
      <c r="A351" s="4" t="s">
        <v>114</v>
      </c>
      <c r="B351" s="4"/>
      <c r="C351" s="99">
        <v>1000</v>
      </c>
      <c r="D351" s="70">
        <v>0</v>
      </c>
      <c r="F351" s="1"/>
      <c r="G351" s="1"/>
      <c r="H351" s="1"/>
      <c r="I351" s="1"/>
      <c r="J351" s="1"/>
    </row>
    <row r="352" spans="1:10" s="10" customFormat="1" ht="18.95" customHeight="1">
      <c r="A352" s="4" t="s">
        <v>98</v>
      </c>
      <c r="B352" s="4"/>
      <c r="C352" s="99">
        <v>36000</v>
      </c>
      <c r="D352" s="70">
        <v>27000</v>
      </c>
      <c r="F352" s="1"/>
      <c r="G352" s="1"/>
      <c r="H352" s="1"/>
      <c r="I352" s="1"/>
      <c r="J352" s="1"/>
    </row>
    <row r="353" spans="1:10" s="10" customFormat="1" ht="18.95" customHeight="1">
      <c r="A353" s="4" t="s">
        <v>99</v>
      </c>
      <c r="B353" s="4"/>
      <c r="C353" s="108">
        <v>15000</v>
      </c>
      <c r="D353" s="67">
        <v>600</v>
      </c>
      <c r="F353" s="1"/>
      <c r="G353" s="1"/>
      <c r="H353" s="1"/>
      <c r="I353" s="1"/>
      <c r="J353" s="1"/>
    </row>
    <row r="354" spans="1:10" s="10" customFormat="1" ht="18.95" customHeight="1" thickBot="1">
      <c r="A354" s="6" t="s">
        <v>10</v>
      </c>
      <c r="B354" s="4"/>
      <c r="C354" s="68">
        <f>SUM(C350:C353)</f>
        <v>52000</v>
      </c>
      <c r="D354" s="68">
        <f>SUM(D350:D353)</f>
        <v>27600</v>
      </c>
      <c r="F354" s="1"/>
      <c r="G354" s="1"/>
      <c r="H354" s="1"/>
      <c r="I354" s="1"/>
      <c r="J354" s="1"/>
    </row>
    <row r="355" spans="1:10" s="10" customFormat="1" ht="18.95" customHeight="1" thickTop="1">
      <c r="A355" s="37" t="s">
        <v>68</v>
      </c>
      <c r="B355" s="4"/>
      <c r="C355" s="107"/>
      <c r="D355" s="116"/>
      <c r="F355" s="1"/>
      <c r="G355" s="1"/>
      <c r="H355" s="1"/>
      <c r="I355" s="1"/>
      <c r="J355" s="1"/>
    </row>
    <row r="356" spans="1:10" s="10" customFormat="1" ht="18.95" customHeight="1">
      <c r="A356" s="12" t="s">
        <v>118</v>
      </c>
      <c r="B356" s="4"/>
      <c r="C356" s="97"/>
      <c r="D356" s="114"/>
      <c r="F356" s="1"/>
      <c r="G356" s="1"/>
      <c r="H356" s="1"/>
      <c r="I356" s="1"/>
      <c r="J356" s="1"/>
    </row>
    <row r="357" spans="1:10" s="10" customFormat="1" ht="18.95" customHeight="1">
      <c r="A357" s="23" t="s">
        <v>241</v>
      </c>
      <c r="B357" s="1"/>
      <c r="C357" s="107">
        <v>15000</v>
      </c>
      <c r="D357" s="89">
        <v>0</v>
      </c>
      <c r="F357" s="1"/>
      <c r="G357" s="1"/>
      <c r="H357" s="1"/>
      <c r="I357" s="1"/>
      <c r="J357" s="1"/>
    </row>
    <row r="358" spans="1:10" s="10" customFormat="1" ht="18.95" customHeight="1">
      <c r="A358" s="8" t="s">
        <v>237</v>
      </c>
      <c r="B358" s="8"/>
      <c r="C358" s="152">
        <v>15000</v>
      </c>
      <c r="D358" s="74">
        <v>0</v>
      </c>
      <c r="F358" s="1"/>
      <c r="G358" s="1"/>
      <c r="H358" s="1"/>
      <c r="I358" s="1"/>
      <c r="J358" s="1"/>
    </row>
    <row r="359" spans="1:10" s="10" customFormat="1" ht="18.95" customHeight="1" thickBot="1">
      <c r="A359" s="13" t="s">
        <v>10</v>
      </c>
      <c r="B359" s="8"/>
      <c r="C359" s="68">
        <f>SUM(C355:C358)</f>
        <v>30000</v>
      </c>
      <c r="D359" s="68">
        <f>SUM(D355:D358)</f>
        <v>0</v>
      </c>
      <c r="F359" s="1"/>
      <c r="G359" s="1"/>
      <c r="H359" s="1"/>
      <c r="I359" s="1"/>
      <c r="J359" s="1"/>
    </row>
    <row r="360" spans="1:10" s="10" customFormat="1" ht="18.95" customHeight="1" thickTop="1">
      <c r="A360" s="227" t="s">
        <v>104</v>
      </c>
      <c r="B360" s="19"/>
      <c r="C360" s="199"/>
      <c r="D360" s="204"/>
      <c r="F360" s="1"/>
      <c r="G360" s="1"/>
      <c r="H360" s="1"/>
      <c r="I360" s="1"/>
      <c r="J360" s="1"/>
    </row>
    <row r="361" spans="1:10" s="10" customFormat="1" ht="18.95" customHeight="1">
      <c r="A361" s="200" t="s">
        <v>81</v>
      </c>
      <c r="B361" s="196"/>
      <c r="C361" s="201"/>
      <c r="D361" s="198"/>
      <c r="F361" s="1"/>
      <c r="G361" s="1"/>
      <c r="H361" s="1"/>
      <c r="I361" s="1"/>
      <c r="J361" s="1"/>
    </row>
    <row r="362" spans="1:10" s="10" customFormat="1" ht="18.95" customHeight="1">
      <c r="A362" s="193" t="s">
        <v>238</v>
      </c>
      <c r="B362" s="187"/>
      <c r="C362" s="188"/>
      <c r="D362" s="189"/>
      <c r="F362" s="1"/>
      <c r="G362" s="1"/>
      <c r="H362" s="1"/>
      <c r="I362" s="1"/>
      <c r="J362" s="1"/>
    </row>
    <row r="363" spans="1:10" s="10" customFormat="1" ht="18.95" customHeight="1">
      <c r="A363" s="18" t="s">
        <v>239</v>
      </c>
      <c r="B363" s="19"/>
      <c r="C363" s="205">
        <v>5900</v>
      </c>
      <c r="D363" s="86">
        <v>5900</v>
      </c>
      <c r="F363" s="1"/>
      <c r="G363" s="1"/>
      <c r="H363" s="1"/>
      <c r="I363" s="1"/>
      <c r="J363" s="1"/>
    </row>
    <row r="364" spans="1:10" s="10" customFormat="1" ht="18.95" customHeight="1">
      <c r="A364" s="193" t="s">
        <v>182</v>
      </c>
      <c r="B364" s="187"/>
      <c r="C364" s="205"/>
      <c r="D364" s="86"/>
      <c r="F364" s="1"/>
      <c r="G364" s="1"/>
      <c r="H364" s="1"/>
      <c r="I364" s="1"/>
      <c r="J364" s="1"/>
    </row>
    <row r="365" spans="1:10" s="10" customFormat="1" ht="18.95" customHeight="1">
      <c r="A365" s="18" t="s">
        <v>240</v>
      </c>
      <c r="B365" s="19"/>
      <c r="C365" s="202">
        <v>21000</v>
      </c>
      <c r="D365" s="303">
        <v>21000</v>
      </c>
      <c r="F365" s="1"/>
      <c r="G365" s="1"/>
      <c r="H365" s="1"/>
      <c r="I365" s="1"/>
      <c r="J365" s="1"/>
    </row>
    <row r="366" spans="1:10" s="10" customFormat="1" ht="18.95" customHeight="1" thickBot="1">
      <c r="A366" s="19" t="s">
        <v>10</v>
      </c>
      <c r="B366" s="19"/>
      <c r="C366" s="194">
        <f>SUM(C363:C365)</f>
        <v>26900</v>
      </c>
      <c r="D366" s="195">
        <f>SUM(D363:D365)</f>
        <v>26900</v>
      </c>
      <c r="F366" s="1"/>
      <c r="G366" s="1"/>
      <c r="H366" s="1"/>
      <c r="I366" s="1"/>
      <c r="J366" s="1"/>
    </row>
    <row r="367" spans="1:10" s="10" customFormat="1" ht="18.95" customHeight="1" thickTop="1" thickBot="1">
      <c r="A367" s="55" t="s">
        <v>138</v>
      </c>
      <c r="B367" s="56"/>
      <c r="C367" s="117">
        <f>C347+C354+C359+C366</f>
        <v>366900</v>
      </c>
      <c r="D367" s="117">
        <f>D347+D354+D359+D366</f>
        <v>245840</v>
      </c>
      <c r="F367" s="1"/>
      <c r="G367" s="1"/>
      <c r="H367" s="1"/>
      <c r="I367" s="1"/>
      <c r="J367" s="1"/>
    </row>
    <row r="368" spans="1:10" s="10" customFormat="1" ht="18.95" customHeight="1" thickTop="1">
      <c r="A368" s="61"/>
      <c r="B368" s="51"/>
      <c r="C368" s="164"/>
      <c r="D368" s="164"/>
      <c r="F368" s="1"/>
      <c r="G368" s="1"/>
      <c r="H368" s="1"/>
      <c r="I368" s="1"/>
      <c r="J368" s="1"/>
    </row>
    <row r="369" spans="1:7" ht="18.95" customHeight="1">
      <c r="A369" s="61"/>
      <c r="B369" s="51"/>
      <c r="C369" s="164"/>
      <c r="D369" s="164"/>
    </row>
    <row r="370" spans="1:7" ht="18.95" customHeight="1">
      <c r="A370" s="61"/>
      <c r="B370" s="51"/>
      <c r="C370" s="164"/>
      <c r="D370" s="164"/>
    </row>
    <row r="371" spans="1:7" ht="18.95" customHeight="1">
      <c r="A371" s="340">
        <v>10</v>
      </c>
      <c r="B371" s="340"/>
      <c r="C371" s="340"/>
      <c r="D371" s="340"/>
    </row>
    <row r="372" spans="1:7" ht="18.95" customHeight="1">
      <c r="A372" s="341" t="s">
        <v>2</v>
      </c>
      <c r="B372" s="341" t="s">
        <v>3</v>
      </c>
      <c r="C372" s="342" t="s">
        <v>4</v>
      </c>
      <c r="D372" s="342" t="s">
        <v>46</v>
      </c>
    </row>
    <row r="373" spans="1:7" ht="18.95" customHeight="1">
      <c r="A373" s="341"/>
      <c r="B373" s="341"/>
      <c r="C373" s="342"/>
      <c r="D373" s="342"/>
      <c r="G373" s="191"/>
    </row>
    <row r="374" spans="1:7" s="191" customFormat="1" ht="18.95" customHeight="1">
      <c r="A374" s="200" t="s">
        <v>242</v>
      </c>
      <c r="B374" s="196"/>
      <c r="C374" s="201"/>
      <c r="D374" s="198"/>
      <c r="E374" s="190"/>
    </row>
    <row r="375" spans="1:7" s="191" customFormat="1" ht="18.95" customHeight="1">
      <c r="A375" s="200" t="s">
        <v>243</v>
      </c>
      <c r="B375" s="196"/>
      <c r="C375" s="201"/>
      <c r="D375" s="198"/>
      <c r="E375" s="190"/>
    </row>
    <row r="376" spans="1:7" s="191" customFormat="1" ht="18.95" customHeight="1">
      <c r="A376" s="192" t="s">
        <v>68</v>
      </c>
      <c r="B376" s="187"/>
      <c r="C376" s="188"/>
      <c r="D376" s="189"/>
      <c r="E376" s="190"/>
    </row>
    <row r="377" spans="1:7" s="191" customFormat="1" ht="18.95" customHeight="1">
      <c r="A377" s="12" t="s">
        <v>151</v>
      </c>
      <c r="B377" s="19"/>
      <c r="C377" s="199"/>
      <c r="D377" s="204"/>
      <c r="E377" s="190"/>
    </row>
    <row r="378" spans="1:7" s="191" customFormat="1" ht="18.95" customHeight="1">
      <c r="A378" s="42" t="s">
        <v>244</v>
      </c>
      <c r="B378" s="196"/>
      <c r="C378" s="197">
        <v>10000</v>
      </c>
      <c r="D378" s="198">
        <v>0</v>
      </c>
      <c r="E378" s="190"/>
    </row>
    <row r="379" spans="1:7" s="191" customFormat="1" ht="18.95" customHeight="1">
      <c r="A379" s="42" t="s">
        <v>247</v>
      </c>
      <c r="B379" s="196"/>
      <c r="C379" s="197">
        <v>10000</v>
      </c>
      <c r="D379" s="198">
        <v>0</v>
      </c>
      <c r="E379" s="190"/>
    </row>
    <row r="380" spans="1:7" s="191" customFormat="1" ht="18.95" customHeight="1">
      <c r="A380" s="12" t="s">
        <v>245</v>
      </c>
      <c r="B380" s="19"/>
      <c r="C380" s="203">
        <v>20000</v>
      </c>
      <c r="D380" s="204">
        <v>0</v>
      </c>
      <c r="E380" s="190"/>
    </row>
    <row r="381" spans="1:7" s="191" customFormat="1" ht="18.95" customHeight="1">
      <c r="A381" s="12" t="s">
        <v>246</v>
      </c>
      <c r="B381" s="19"/>
      <c r="C381" s="203">
        <v>20000</v>
      </c>
      <c r="D381" s="204">
        <v>0</v>
      </c>
      <c r="E381" s="190"/>
    </row>
    <row r="382" spans="1:7" s="191" customFormat="1" ht="18.95" customHeight="1">
      <c r="A382" s="18" t="s">
        <v>248</v>
      </c>
      <c r="B382" s="19"/>
      <c r="C382" s="74">
        <v>10000</v>
      </c>
      <c r="D382" s="228">
        <v>0</v>
      </c>
      <c r="E382" s="190"/>
    </row>
    <row r="383" spans="1:7" s="191" customFormat="1" ht="18.95" customHeight="1" thickBot="1">
      <c r="A383" s="196" t="s">
        <v>10</v>
      </c>
      <c r="B383" s="196"/>
      <c r="C383" s="206">
        <f>SUM(C378:C382)</f>
        <v>70000</v>
      </c>
      <c r="D383" s="75">
        <f>SUM(D378:D382)</f>
        <v>0</v>
      </c>
      <c r="E383" s="190"/>
      <c r="G383" s="1"/>
    </row>
    <row r="384" spans="1:7" ht="18.95" customHeight="1" thickTop="1" thickBot="1">
      <c r="A384" s="33" t="s">
        <v>249</v>
      </c>
      <c r="B384" s="34"/>
      <c r="C384" s="117">
        <f>C383</f>
        <v>70000</v>
      </c>
      <c r="D384" s="117">
        <f>D383</f>
        <v>0</v>
      </c>
    </row>
    <row r="385" spans="1:5" ht="18.95" customHeight="1" thickTop="1">
      <c r="A385" s="218" t="s">
        <v>139</v>
      </c>
      <c r="B385" s="219"/>
      <c r="C385" s="277">
        <f>C367+C384</f>
        <v>436900</v>
      </c>
      <c r="D385" s="277">
        <f>D367+D384</f>
        <v>245840</v>
      </c>
    </row>
    <row r="386" spans="1:5" ht="18.95" customHeight="1">
      <c r="A386" s="32" t="s">
        <v>140</v>
      </c>
      <c r="B386" s="23"/>
      <c r="C386" s="1"/>
      <c r="D386" s="85"/>
    </row>
    <row r="387" spans="1:5" ht="18.95" customHeight="1">
      <c r="A387" s="11" t="s">
        <v>141</v>
      </c>
      <c r="B387" s="4"/>
      <c r="C387" s="97"/>
      <c r="D387" s="114"/>
    </row>
    <row r="388" spans="1:5" ht="18.95" customHeight="1">
      <c r="A388" s="37" t="s">
        <v>49</v>
      </c>
      <c r="B388" s="8"/>
      <c r="C388" s="152"/>
      <c r="D388" s="67"/>
    </row>
    <row r="389" spans="1:5" ht="18.95" customHeight="1">
      <c r="A389" s="7" t="s">
        <v>95</v>
      </c>
      <c r="B389" s="4"/>
      <c r="C389" s="150"/>
      <c r="D389" s="114"/>
    </row>
    <row r="390" spans="1:5" ht="18.95" customHeight="1">
      <c r="A390" s="12" t="s">
        <v>142</v>
      </c>
      <c r="B390" s="4"/>
      <c r="C390" s="73">
        <v>523560</v>
      </c>
      <c r="D390" s="70">
        <v>439796</v>
      </c>
    </row>
    <row r="391" spans="1:5" ht="18.95" customHeight="1">
      <c r="A391" s="8" t="s">
        <v>58</v>
      </c>
      <c r="B391" s="8"/>
      <c r="C391" s="152">
        <v>42000</v>
      </c>
      <c r="D391" s="67">
        <v>30032</v>
      </c>
    </row>
    <row r="392" spans="1:5" ht="18.95" customHeight="1">
      <c r="A392" s="8" t="s">
        <v>188</v>
      </c>
      <c r="B392" s="8"/>
      <c r="C392" s="108">
        <v>395280</v>
      </c>
      <c r="D392" s="67">
        <v>295718</v>
      </c>
    </row>
    <row r="393" spans="1:5" ht="18.95" customHeight="1">
      <c r="A393" s="12" t="s">
        <v>250</v>
      </c>
      <c r="B393" s="4"/>
      <c r="C393" s="99">
        <v>43560</v>
      </c>
      <c r="D393" s="70">
        <v>32555</v>
      </c>
    </row>
    <row r="394" spans="1:5" ht="18.95" customHeight="1">
      <c r="A394" s="12" t="s">
        <v>190</v>
      </c>
      <c r="B394" s="4"/>
      <c r="C394" s="74">
        <v>16560</v>
      </c>
      <c r="D394" s="67">
        <v>0</v>
      </c>
    </row>
    <row r="395" spans="1:5" ht="18.95" customHeight="1" thickBot="1">
      <c r="A395" s="6" t="s">
        <v>10</v>
      </c>
      <c r="B395" s="4"/>
      <c r="C395" s="68">
        <f>SUM(C390:C394)</f>
        <v>1020960</v>
      </c>
      <c r="D395" s="68">
        <f>SUM(D390:D394)</f>
        <v>798101</v>
      </c>
    </row>
    <row r="396" spans="1:5" ht="18.95" customHeight="1" thickTop="1">
      <c r="A396" s="37" t="s">
        <v>60</v>
      </c>
      <c r="B396" s="8"/>
      <c r="C396" s="154"/>
      <c r="D396" s="77"/>
    </row>
    <row r="397" spans="1:5" ht="18.95" customHeight="1">
      <c r="A397" s="7" t="s">
        <v>62</v>
      </c>
      <c r="B397" s="4"/>
      <c r="C397" s="150"/>
      <c r="D397" s="114"/>
    </row>
    <row r="398" spans="1:5" ht="18.95" customHeight="1">
      <c r="A398" s="12" t="s">
        <v>63</v>
      </c>
      <c r="B398" s="4"/>
      <c r="C398" s="269">
        <f>40000-26000-14000</f>
        <v>0</v>
      </c>
      <c r="D398" s="97">
        <v>0</v>
      </c>
    </row>
    <row r="399" spans="1:5" ht="18.95" customHeight="1">
      <c r="A399" s="12" t="s">
        <v>114</v>
      </c>
      <c r="B399" s="4"/>
      <c r="C399" s="73">
        <v>5000</v>
      </c>
      <c r="D399" s="97">
        <v>0</v>
      </c>
    </row>
    <row r="400" spans="1:5" ht="18.95" customHeight="1">
      <c r="A400" s="8" t="s">
        <v>98</v>
      </c>
      <c r="B400" s="8"/>
      <c r="C400" s="152">
        <v>64800</v>
      </c>
      <c r="D400" s="74">
        <v>20250</v>
      </c>
      <c r="E400" s="312"/>
    </row>
    <row r="401" spans="1:5" ht="18.95" customHeight="1">
      <c r="A401" s="4" t="s">
        <v>99</v>
      </c>
      <c r="B401" s="45"/>
      <c r="C401" s="108">
        <v>15000</v>
      </c>
      <c r="D401" s="74">
        <v>0</v>
      </c>
      <c r="E401" s="312"/>
    </row>
    <row r="402" spans="1:5" ht="18.95" customHeight="1" thickBot="1">
      <c r="A402" s="6" t="s">
        <v>10</v>
      </c>
      <c r="B402" s="7"/>
      <c r="C402" s="75">
        <f>SUM(C398:C401)</f>
        <v>84800</v>
      </c>
      <c r="D402" s="75">
        <f>SUM(D398:D401)</f>
        <v>20250</v>
      </c>
      <c r="E402" s="312"/>
    </row>
    <row r="403" spans="1:5" ht="18.95" customHeight="1" thickTop="1">
      <c r="A403" s="7" t="s">
        <v>68</v>
      </c>
      <c r="B403" s="4"/>
      <c r="C403" s="130"/>
      <c r="D403" s="101"/>
    </row>
    <row r="404" spans="1:5" ht="18.95" customHeight="1">
      <c r="A404" s="4" t="s">
        <v>100</v>
      </c>
      <c r="B404" s="4"/>
      <c r="C404" s="108">
        <v>10000</v>
      </c>
      <c r="D404" s="74">
        <v>1150</v>
      </c>
    </row>
    <row r="405" spans="1:5" ht="18.95" customHeight="1">
      <c r="A405" s="4" t="s">
        <v>143</v>
      </c>
      <c r="B405" s="8"/>
      <c r="C405" s="74" t="s">
        <v>23</v>
      </c>
      <c r="D405" s="93"/>
    </row>
    <row r="406" spans="1:5" ht="18.95" customHeight="1">
      <c r="A406" s="4" t="s">
        <v>217</v>
      </c>
      <c r="B406" s="8"/>
      <c r="C406" s="93">
        <v>20000</v>
      </c>
      <c r="D406" s="74">
        <v>7864</v>
      </c>
    </row>
    <row r="407" spans="1:5" ht="18.95" customHeight="1">
      <c r="A407" s="4" t="s">
        <v>216</v>
      </c>
      <c r="B407" s="8"/>
      <c r="C407" s="93">
        <v>20000</v>
      </c>
      <c r="D407" s="74">
        <v>4500</v>
      </c>
    </row>
    <row r="408" spans="1:5" ht="18.95" customHeight="1">
      <c r="A408" s="12" t="s">
        <v>102</v>
      </c>
      <c r="B408" s="4"/>
      <c r="C408" s="93">
        <f>30000+100000</f>
        <v>130000</v>
      </c>
      <c r="D408" s="74">
        <v>28500</v>
      </c>
    </row>
    <row r="409" spans="1:5" ht="18.95" customHeight="1" thickBot="1">
      <c r="A409" s="20" t="s">
        <v>10</v>
      </c>
      <c r="B409" s="50"/>
      <c r="C409" s="75">
        <f>SUM(C404:C408)</f>
        <v>180000</v>
      </c>
      <c r="D409" s="75">
        <f>SUM(D404:D408)</f>
        <v>42014</v>
      </c>
    </row>
    <row r="410" spans="1:5" ht="18.95" customHeight="1" thickTop="1">
      <c r="A410" s="310"/>
      <c r="B410" s="31"/>
      <c r="C410" s="118"/>
      <c r="D410" s="118"/>
    </row>
    <row r="411" spans="1:5" ht="18.95" customHeight="1">
      <c r="A411" s="310"/>
      <c r="B411" s="31"/>
      <c r="C411" s="118"/>
      <c r="D411" s="118"/>
    </row>
    <row r="412" spans="1:5" ht="18.95" customHeight="1">
      <c r="A412" s="340">
        <v>11</v>
      </c>
      <c r="B412" s="340"/>
      <c r="C412" s="340"/>
      <c r="D412" s="340"/>
    </row>
    <row r="413" spans="1:5" ht="18.95" customHeight="1">
      <c r="A413" s="353" t="s">
        <v>2</v>
      </c>
      <c r="B413" s="353" t="s">
        <v>3</v>
      </c>
      <c r="C413" s="354" t="s">
        <v>4</v>
      </c>
      <c r="D413" s="355" t="s">
        <v>46</v>
      </c>
    </row>
    <row r="414" spans="1:5" ht="18.95" customHeight="1">
      <c r="A414" s="347"/>
      <c r="B414" s="347"/>
      <c r="C414" s="350"/>
      <c r="D414" s="345"/>
    </row>
    <row r="415" spans="1:5" ht="18.95" customHeight="1">
      <c r="A415" s="7" t="s">
        <v>73</v>
      </c>
      <c r="B415" s="4"/>
      <c r="C415" s="107"/>
      <c r="D415" s="89"/>
    </row>
    <row r="416" spans="1:5" ht="18.95" customHeight="1">
      <c r="A416" s="4" t="s">
        <v>74</v>
      </c>
      <c r="B416" s="4"/>
      <c r="C416" s="99">
        <v>20000</v>
      </c>
      <c r="D416" s="73">
        <v>0</v>
      </c>
    </row>
    <row r="417" spans="1:7" ht="18.95" customHeight="1">
      <c r="A417" s="12" t="s">
        <v>251</v>
      </c>
      <c r="B417" s="4"/>
      <c r="C417" s="99">
        <v>100000</v>
      </c>
      <c r="D417" s="73">
        <v>30000</v>
      </c>
    </row>
    <row r="418" spans="1:7" ht="18.95" customHeight="1">
      <c r="A418" s="12" t="s">
        <v>252</v>
      </c>
      <c r="B418" s="4"/>
      <c r="C418" s="108">
        <v>10000</v>
      </c>
      <c r="D418" s="74">
        <v>0</v>
      </c>
    </row>
    <row r="419" spans="1:7" ht="18.95" customHeight="1">
      <c r="A419" s="4" t="s">
        <v>144</v>
      </c>
      <c r="B419" s="4"/>
      <c r="C419" s="108">
        <v>50000</v>
      </c>
      <c r="D419" s="74">
        <v>29175</v>
      </c>
    </row>
    <row r="420" spans="1:7" ht="18.95" customHeight="1" thickBot="1">
      <c r="A420" s="6" t="s">
        <v>10</v>
      </c>
      <c r="B420" s="7"/>
      <c r="C420" s="75">
        <f>SUM(C416:C419)</f>
        <v>180000</v>
      </c>
      <c r="D420" s="75">
        <f>SUM(D416:D419)</f>
        <v>59175</v>
      </c>
    </row>
    <row r="421" spans="1:7" ht="18.95" customHeight="1" thickTop="1">
      <c r="A421" s="32" t="s">
        <v>104</v>
      </c>
      <c r="B421" s="23"/>
      <c r="C421" s="141"/>
      <c r="D421" s="85"/>
      <c r="G421" s="35"/>
    </row>
    <row r="422" spans="1:7" s="35" customFormat="1" ht="18.95" customHeight="1">
      <c r="A422" s="7" t="s">
        <v>81</v>
      </c>
      <c r="B422" s="4"/>
      <c r="C422" s="155"/>
      <c r="D422" s="119"/>
      <c r="E422" s="46"/>
    </row>
    <row r="423" spans="1:7" s="35" customFormat="1" ht="18.95" customHeight="1">
      <c r="A423" s="4" t="s">
        <v>198</v>
      </c>
      <c r="B423" s="4"/>
      <c r="C423" s="208"/>
      <c r="D423" s="209"/>
      <c r="E423" s="46"/>
    </row>
    <row r="424" spans="1:7" s="35" customFormat="1" ht="18.95" customHeight="1">
      <c r="A424" s="4" t="s">
        <v>199</v>
      </c>
      <c r="B424" s="4"/>
      <c r="C424" s="157">
        <v>8700</v>
      </c>
      <c r="D424" s="209">
        <v>0</v>
      </c>
      <c r="E424" s="46"/>
    </row>
    <row r="425" spans="1:7" s="35" customFormat="1" ht="18.95" customHeight="1">
      <c r="A425" s="4" t="s">
        <v>253</v>
      </c>
      <c r="B425" s="4"/>
      <c r="C425" s="157">
        <v>6000</v>
      </c>
      <c r="D425" s="209">
        <v>0</v>
      </c>
      <c r="E425" s="46"/>
      <c r="G425" s="36"/>
    </row>
    <row r="426" spans="1:7" s="36" customFormat="1" ht="18.95" customHeight="1">
      <c r="A426" s="12" t="s">
        <v>254</v>
      </c>
      <c r="B426" s="4"/>
      <c r="C426" s="107" t="s">
        <v>23</v>
      </c>
      <c r="D426" s="69"/>
      <c r="E426" s="51"/>
      <c r="G426" s="1"/>
    </row>
    <row r="427" spans="1:7" ht="18.95" customHeight="1">
      <c r="A427" s="12" t="s">
        <v>256</v>
      </c>
      <c r="B427" s="4"/>
      <c r="C427" s="107">
        <v>140000</v>
      </c>
      <c r="D427" s="89">
        <v>34500</v>
      </c>
    </row>
    <row r="428" spans="1:7" ht="18.95" customHeight="1">
      <c r="A428" s="12" t="s">
        <v>255</v>
      </c>
      <c r="B428" s="4"/>
      <c r="C428" s="107"/>
      <c r="D428" s="89">
        <v>0</v>
      </c>
    </row>
    <row r="429" spans="1:7" ht="18.95" customHeight="1">
      <c r="A429" s="4" t="s">
        <v>257</v>
      </c>
      <c r="B429" s="4"/>
      <c r="C429" s="99">
        <v>5000</v>
      </c>
      <c r="D429" s="73">
        <v>0</v>
      </c>
    </row>
    <row r="430" spans="1:7" ht="18.95" customHeight="1" thickBot="1">
      <c r="A430" s="6" t="s">
        <v>10</v>
      </c>
      <c r="B430" s="4"/>
      <c r="C430" s="75">
        <f>SUM(C424:C429)</f>
        <v>159700</v>
      </c>
      <c r="D430" s="75">
        <f>SUM(D424:D429)</f>
        <v>34500</v>
      </c>
    </row>
    <row r="431" spans="1:7" ht="18.95" customHeight="1" thickTop="1" thickBot="1">
      <c r="A431" s="24" t="s">
        <v>145</v>
      </c>
      <c r="B431" s="46"/>
      <c r="C431" s="120">
        <f>+C395+C402+C409+C420+C430</f>
        <v>1625460</v>
      </c>
      <c r="D431" s="120">
        <f>+D395+D402+D409+D420+D430</f>
        <v>954040</v>
      </c>
    </row>
    <row r="432" spans="1:7" ht="18.95" customHeight="1" thickTop="1">
      <c r="A432" s="7" t="s">
        <v>146</v>
      </c>
      <c r="C432" s="107"/>
      <c r="D432" s="69"/>
    </row>
    <row r="433" spans="1:10" s="10" customFormat="1" ht="18.95" customHeight="1">
      <c r="A433" s="7" t="s">
        <v>104</v>
      </c>
      <c r="B433" s="4"/>
      <c r="C433" s="99"/>
      <c r="D433" s="70"/>
      <c r="F433" s="1"/>
      <c r="G433" s="1"/>
      <c r="H433" s="1"/>
      <c r="I433" s="1"/>
      <c r="J433" s="1"/>
    </row>
    <row r="434" spans="1:10" s="10" customFormat="1" ht="18.95" customHeight="1">
      <c r="A434" s="7" t="s">
        <v>82</v>
      </c>
      <c r="B434" s="4"/>
      <c r="C434" s="99"/>
      <c r="D434" s="70"/>
      <c r="F434" s="1"/>
      <c r="G434" s="1"/>
      <c r="H434" s="1"/>
      <c r="I434" s="1"/>
      <c r="J434" s="1"/>
    </row>
    <row r="435" spans="1:10" s="10" customFormat="1" ht="18.95" customHeight="1">
      <c r="A435" s="7" t="s">
        <v>258</v>
      </c>
      <c r="B435" s="4"/>
      <c r="C435" s="108"/>
      <c r="D435" s="67"/>
      <c r="F435" s="1"/>
      <c r="G435" s="1"/>
      <c r="H435" s="1"/>
      <c r="I435" s="1"/>
      <c r="J435" s="1"/>
    </row>
    <row r="436" spans="1:10" s="10" customFormat="1" ht="18.95" customHeight="1">
      <c r="A436" s="4" t="s">
        <v>259</v>
      </c>
      <c r="B436" s="4"/>
      <c r="C436" s="108">
        <v>319000</v>
      </c>
      <c r="D436" s="67">
        <v>0</v>
      </c>
      <c r="F436" s="1"/>
      <c r="G436" s="1"/>
      <c r="H436" s="1"/>
      <c r="I436" s="1"/>
      <c r="J436" s="1"/>
    </row>
    <row r="437" spans="1:10" s="10" customFormat="1" ht="18.95" customHeight="1">
      <c r="A437" s="4" t="s">
        <v>261</v>
      </c>
      <c r="B437" s="4"/>
      <c r="C437" s="108">
        <v>758000</v>
      </c>
      <c r="D437" s="67">
        <v>0</v>
      </c>
      <c r="F437" s="1"/>
      <c r="G437" s="1"/>
      <c r="H437" s="1"/>
      <c r="I437" s="1"/>
      <c r="J437" s="1"/>
    </row>
    <row r="438" spans="1:10" s="10" customFormat="1" ht="18.95" customHeight="1">
      <c r="A438" s="4" t="s">
        <v>260</v>
      </c>
      <c r="B438" s="4"/>
      <c r="C438" s="108">
        <v>940000</v>
      </c>
      <c r="D438" s="67">
        <v>0</v>
      </c>
      <c r="F438" s="1"/>
      <c r="G438" s="1"/>
      <c r="H438" s="1"/>
      <c r="I438" s="1"/>
      <c r="J438" s="1"/>
    </row>
    <row r="439" spans="1:10" s="10" customFormat="1" ht="18.95" customHeight="1" thickBot="1">
      <c r="A439" s="6" t="s">
        <v>10</v>
      </c>
      <c r="B439" s="8"/>
      <c r="C439" s="110">
        <f>SUM(C435:C438)</f>
        <v>2017000</v>
      </c>
      <c r="D439" s="110">
        <f>SUM(D435:D438)</f>
        <v>0</v>
      </c>
      <c r="F439" s="1"/>
      <c r="G439" s="1"/>
      <c r="H439" s="1"/>
      <c r="I439" s="1"/>
      <c r="J439" s="1"/>
    </row>
    <row r="440" spans="1:10" s="10" customFormat="1" ht="18.95" customHeight="1" thickTop="1" thickBot="1">
      <c r="A440" s="24" t="s">
        <v>147</v>
      </c>
      <c r="B440" s="34"/>
      <c r="C440" s="111">
        <f>C439</f>
        <v>2017000</v>
      </c>
      <c r="D440" s="111">
        <f>D439</f>
        <v>0</v>
      </c>
      <c r="F440" s="1"/>
      <c r="G440" s="1"/>
      <c r="H440" s="1"/>
      <c r="I440" s="1"/>
      <c r="J440" s="1"/>
    </row>
    <row r="441" spans="1:10" s="10" customFormat="1" ht="18.95" customHeight="1" thickTop="1" thickBot="1">
      <c r="A441" s="215" t="s">
        <v>148</v>
      </c>
      <c r="B441" s="216"/>
      <c r="C441" s="222">
        <f>C431+C440</f>
        <v>3642460</v>
      </c>
      <c r="D441" s="222">
        <f>D431+D440</f>
        <v>954040</v>
      </c>
      <c r="F441" s="1"/>
      <c r="G441" s="1"/>
      <c r="H441" s="1"/>
      <c r="I441" s="1"/>
      <c r="J441" s="1"/>
    </row>
    <row r="442" spans="1:10" s="10" customFormat="1" ht="18.95" customHeight="1" thickTop="1">
      <c r="A442" s="61"/>
      <c r="B442" s="51"/>
      <c r="C442" s="122"/>
      <c r="D442" s="122"/>
      <c r="F442" s="1"/>
      <c r="G442" s="1"/>
      <c r="H442" s="1"/>
      <c r="I442" s="1"/>
      <c r="J442" s="1"/>
    </row>
    <row r="443" spans="1:10" s="10" customFormat="1" ht="18.95" customHeight="1">
      <c r="A443" s="61"/>
      <c r="B443" s="51"/>
      <c r="C443" s="122"/>
      <c r="D443" s="122"/>
      <c r="F443" s="1"/>
      <c r="G443" s="1"/>
      <c r="H443" s="1"/>
      <c r="I443" s="1"/>
      <c r="J443" s="1"/>
    </row>
    <row r="444" spans="1:10" s="10" customFormat="1" ht="18.95" customHeight="1">
      <c r="A444" s="61"/>
      <c r="B444" s="51"/>
      <c r="C444" s="122"/>
      <c r="D444" s="122"/>
      <c r="F444" s="1"/>
      <c r="G444" s="1"/>
      <c r="H444" s="1"/>
      <c r="I444" s="1"/>
      <c r="J444" s="1"/>
    </row>
    <row r="445" spans="1:10" s="10" customFormat="1" ht="18.95" customHeight="1">
      <c r="A445" s="61"/>
      <c r="B445" s="51"/>
      <c r="C445" s="122"/>
      <c r="D445" s="122"/>
      <c r="F445" s="1"/>
      <c r="G445" s="1"/>
      <c r="H445" s="1"/>
      <c r="I445" s="1"/>
      <c r="J445" s="1"/>
    </row>
    <row r="446" spans="1:10" s="10" customFormat="1" ht="18.95" customHeight="1">
      <c r="A446" s="61"/>
      <c r="B446" s="51"/>
      <c r="C446" s="122"/>
      <c r="D446" s="122"/>
      <c r="F446" s="1"/>
      <c r="G446" s="1"/>
      <c r="H446" s="1"/>
      <c r="I446" s="1"/>
      <c r="J446" s="1"/>
    </row>
    <row r="447" spans="1:10" s="10" customFormat="1" ht="18.95" customHeight="1">
      <c r="A447" s="61"/>
      <c r="B447" s="51"/>
      <c r="C447" s="122"/>
      <c r="D447" s="122"/>
      <c r="F447" s="1"/>
      <c r="G447" s="1"/>
      <c r="H447" s="1"/>
      <c r="I447" s="1"/>
      <c r="J447" s="1"/>
    </row>
    <row r="448" spans="1:10" s="10" customFormat="1" ht="18.95" customHeight="1">
      <c r="A448" s="61"/>
      <c r="B448" s="51"/>
      <c r="C448" s="122"/>
      <c r="D448" s="122"/>
      <c r="F448" s="1"/>
      <c r="G448" s="1"/>
      <c r="H448" s="1"/>
      <c r="I448" s="1"/>
      <c r="J448" s="1"/>
    </row>
    <row r="449" spans="1:10" s="10" customFormat="1" ht="18.95" customHeight="1">
      <c r="A449" s="61"/>
      <c r="B449" s="51"/>
      <c r="C449" s="122"/>
      <c r="D449" s="122"/>
      <c r="F449" s="1"/>
      <c r="G449" s="1"/>
      <c r="H449" s="1"/>
      <c r="I449" s="1"/>
      <c r="J449" s="1"/>
    </row>
    <row r="450" spans="1:10" s="10" customFormat="1" ht="18.95" customHeight="1">
      <c r="A450" s="61"/>
      <c r="B450" s="51"/>
      <c r="C450" s="122"/>
      <c r="D450" s="122"/>
      <c r="F450" s="1"/>
      <c r="G450" s="1"/>
      <c r="H450" s="1"/>
      <c r="I450" s="1"/>
      <c r="J450" s="1"/>
    </row>
    <row r="451" spans="1:10" s="10" customFormat="1" ht="18.95" customHeight="1">
      <c r="A451" s="61"/>
      <c r="B451" s="51"/>
      <c r="C451" s="122"/>
      <c r="D451" s="122"/>
      <c r="F451" s="1"/>
      <c r="G451" s="1"/>
      <c r="H451" s="1"/>
      <c r="I451" s="1"/>
      <c r="J451" s="1"/>
    </row>
    <row r="452" spans="1:10" s="10" customFormat="1" ht="18.95" customHeight="1">
      <c r="A452" s="61"/>
      <c r="B452" s="51"/>
      <c r="C452" s="122"/>
      <c r="D452" s="122"/>
      <c r="F452" s="1"/>
      <c r="G452" s="1"/>
      <c r="H452" s="1"/>
      <c r="I452" s="1"/>
      <c r="J452" s="1"/>
    </row>
    <row r="453" spans="1:10" s="10" customFormat="1" ht="18.95" customHeight="1">
      <c r="A453" s="343">
        <v>12</v>
      </c>
      <c r="B453" s="340"/>
      <c r="C453" s="340"/>
      <c r="D453" s="343"/>
      <c r="F453" s="1"/>
      <c r="G453" s="1"/>
      <c r="H453" s="1"/>
      <c r="I453" s="1"/>
      <c r="J453" s="1"/>
    </row>
    <row r="454" spans="1:10" s="10" customFormat="1" ht="18.95" customHeight="1">
      <c r="A454" s="346" t="s">
        <v>2</v>
      </c>
      <c r="B454" s="356" t="s">
        <v>3</v>
      </c>
      <c r="C454" s="349" t="s">
        <v>4</v>
      </c>
      <c r="D454" s="344" t="s">
        <v>46</v>
      </c>
      <c r="F454" s="1"/>
      <c r="G454" s="1"/>
      <c r="H454" s="1"/>
      <c r="I454" s="1"/>
      <c r="J454" s="1"/>
    </row>
    <row r="455" spans="1:10" s="10" customFormat="1" ht="18.95" customHeight="1" thickBot="1">
      <c r="A455" s="347"/>
      <c r="B455" s="357"/>
      <c r="C455" s="358"/>
      <c r="D455" s="359"/>
      <c r="F455" s="1"/>
      <c r="G455" s="1"/>
      <c r="H455" s="1"/>
      <c r="I455" s="1"/>
      <c r="J455" s="1"/>
    </row>
    <row r="456" spans="1:10" s="10" customFormat="1" ht="18.95" customHeight="1">
      <c r="A456" s="11" t="s">
        <v>149</v>
      </c>
      <c r="B456" s="54"/>
      <c r="C456" s="237"/>
      <c r="D456" s="116"/>
      <c r="F456" s="1"/>
      <c r="G456" s="1"/>
      <c r="H456" s="1"/>
      <c r="I456" s="1"/>
      <c r="J456" s="1"/>
    </row>
    <row r="457" spans="1:10" s="10" customFormat="1" ht="18.95" customHeight="1">
      <c r="A457" s="7" t="s">
        <v>150</v>
      </c>
      <c r="B457" s="229"/>
      <c r="C457" s="238"/>
      <c r="D457" s="69"/>
      <c r="F457" s="1"/>
      <c r="G457" s="1"/>
      <c r="H457" s="1"/>
      <c r="I457" s="1"/>
      <c r="J457" s="1"/>
    </row>
    <row r="458" spans="1:10" s="10" customFormat="1" ht="18.95" customHeight="1">
      <c r="A458" s="7" t="s">
        <v>60</v>
      </c>
      <c r="B458" s="54"/>
      <c r="C458" s="143"/>
      <c r="D458" s="70"/>
      <c r="F458" s="1"/>
      <c r="G458" s="1"/>
      <c r="H458" s="1"/>
      <c r="I458" s="1"/>
      <c r="J458" s="1"/>
    </row>
    <row r="459" spans="1:10" s="10" customFormat="1" ht="18.95" customHeight="1">
      <c r="A459" s="7" t="s">
        <v>68</v>
      </c>
      <c r="B459" s="54"/>
      <c r="C459" s="143"/>
      <c r="D459" s="70"/>
      <c r="F459" s="1"/>
      <c r="G459" s="1"/>
      <c r="H459" s="1"/>
      <c r="I459" s="1"/>
      <c r="J459" s="1"/>
    </row>
    <row r="460" spans="1:10" s="10" customFormat="1" ht="18.95" customHeight="1">
      <c r="A460" s="4" t="s">
        <v>151</v>
      </c>
      <c r="B460" s="54"/>
      <c r="C460" s="143"/>
      <c r="D460" s="70"/>
      <c r="F460" s="1"/>
      <c r="G460" s="1"/>
      <c r="H460" s="1"/>
      <c r="I460" s="1"/>
      <c r="J460" s="1"/>
    </row>
    <row r="461" spans="1:10" s="10" customFormat="1" ht="18.95" customHeight="1">
      <c r="A461" s="12" t="s">
        <v>263</v>
      </c>
      <c r="B461" s="54"/>
      <c r="C461" s="143">
        <v>20000</v>
      </c>
      <c r="D461" s="70">
        <v>11350</v>
      </c>
      <c r="F461" s="1"/>
      <c r="G461" s="1"/>
      <c r="H461" s="1"/>
      <c r="I461" s="1"/>
      <c r="J461" s="1"/>
    </row>
    <row r="462" spans="1:10" s="10" customFormat="1" ht="18.95" customHeight="1">
      <c r="A462" s="4" t="s">
        <v>264</v>
      </c>
      <c r="B462" s="54"/>
      <c r="C462" s="143">
        <v>10000</v>
      </c>
      <c r="D462" s="70">
        <v>0</v>
      </c>
      <c r="F462" s="1"/>
      <c r="G462" s="1"/>
      <c r="H462" s="1"/>
      <c r="I462" s="1"/>
      <c r="J462" s="1"/>
    </row>
    <row r="463" spans="1:10" s="10" customFormat="1" ht="18.95" customHeight="1">
      <c r="A463" s="8" t="s">
        <v>262</v>
      </c>
      <c r="B463" s="54"/>
      <c r="C463" s="143">
        <v>30000</v>
      </c>
      <c r="D463" s="70">
        <v>0</v>
      </c>
      <c r="F463" s="1"/>
      <c r="G463" s="1"/>
      <c r="H463" s="1"/>
      <c r="I463" s="1"/>
      <c r="J463" s="1"/>
    </row>
    <row r="464" spans="1:10" s="10" customFormat="1" ht="18.95" customHeight="1">
      <c r="A464" s="8" t="s">
        <v>266</v>
      </c>
      <c r="B464" s="54"/>
      <c r="C464" s="143">
        <v>10000</v>
      </c>
      <c r="D464" s="70">
        <v>0</v>
      </c>
      <c r="F464" s="1"/>
      <c r="G464" s="1"/>
      <c r="H464" s="1"/>
      <c r="I464" s="1"/>
      <c r="J464" s="1"/>
    </row>
    <row r="465" spans="1:7" ht="18.95" customHeight="1">
      <c r="A465" s="8" t="s">
        <v>265</v>
      </c>
      <c r="B465" s="230"/>
      <c r="C465" s="143">
        <v>10000</v>
      </c>
      <c r="D465" s="70">
        <v>0</v>
      </c>
    </row>
    <row r="466" spans="1:7" ht="18.95" customHeight="1">
      <c r="A466" s="8" t="s">
        <v>270</v>
      </c>
      <c r="B466" s="54"/>
      <c r="C466" s="274">
        <v>26000</v>
      </c>
      <c r="D466" s="69">
        <v>0</v>
      </c>
    </row>
    <row r="467" spans="1:7" ht="18.95" customHeight="1" thickBot="1">
      <c r="A467" s="6" t="s">
        <v>10</v>
      </c>
      <c r="B467" s="229"/>
      <c r="C467" s="239">
        <f>SUM(C461:C466)</f>
        <v>106000</v>
      </c>
      <c r="D467" s="211">
        <f>SUM(D461:D466)</f>
        <v>11350</v>
      </c>
    </row>
    <row r="468" spans="1:7" ht="18.95" customHeight="1" thickTop="1" thickBot="1">
      <c r="A468" s="48" t="s">
        <v>152</v>
      </c>
      <c r="B468" s="231"/>
      <c r="C468" s="240">
        <f>C467</f>
        <v>106000</v>
      </c>
      <c r="D468" s="91">
        <f>D467</f>
        <v>11350</v>
      </c>
    </row>
    <row r="469" spans="1:7" ht="18.95" customHeight="1" thickTop="1" thickBot="1">
      <c r="A469" s="49" t="s">
        <v>153</v>
      </c>
      <c r="B469" s="232"/>
      <c r="C469" s="241">
        <f>SUM(C468)</f>
        <v>106000</v>
      </c>
      <c r="D469" s="121">
        <f>SUM(D468)</f>
        <v>11350</v>
      </c>
    </row>
    <row r="470" spans="1:7" ht="18.95" customHeight="1" thickTop="1">
      <c r="A470" s="22" t="s">
        <v>154</v>
      </c>
      <c r="B470" s="229"/>
      <c r="C470" s="238"/>
      <c r="D470" s="69"/>
    </row>
    <row r="471" spans="1:7" ht="18.95" customHeight="1">
      <c r="A471" s="7" t="s">
        <v>155</v>
      </c>
      <c r="B471" s="54"/>
      <c r="C471" s="143"/>
      <c r="D471" s="70"/>
    </row>
    <row r="472" spans="1:7" ht="18.95" customHeight="1">
      <c r="A472" s="7" t="s">
        <v>60</v>
      </c>
      <c r="B472" s="54"/>
      <c r="C472" s="143"/>
      <c r="D472" s="70"/>
    </row>
    <row r="473" spans="1:7" ht="18.95" customHeight="1">
      <c r="A473" s="7" t="s">
        <v>68</v>
      </c>
      <c r="B473" s="54"/>
      <c r="C473" s="143"/>
      <c r="D473" s="70"/>
    </row>
    <row r="474" spans="1:7" ht="18.95" customHeight="1">
      <c r="A474" s="4" t="s">
        <v>118</v>
      </c>
      <c r="B474" s="54"/>
      <c r="C474" s="143"/>
      <c r="D474" s="70"/>
    </row>
    <row r="475" spans="1:7" ht="18.95" customHeight="1">
      <c r="A475" s="4" t="s">
        <v>269</v>
      </c>
      <c r="B475" s="54"/>
      <c r="C475" s="143">
        <v>150000</v>
      </c>
      <c r="D475" s="70">
        <v>0</v>
      </c>
    </row>
    <row r="476" spans="1:7" ht="18.95" customHeight="1">
      <c r="A476" s="4" t="s">
        <v>268</v>
      </c>
      <c r="B476" s="54"/>
      <c r="C476" s="143">
        <v>200000</v>
      </c>
      <c r="D476" s="70">
        <v>0</v>
      </c>
    </row>
    <row r="477" spans="1:7" ht="18.95" customHeight="1">
      <c r="A477" s="4" t="s">
        <v>267</v>
      </c>
      <c r="B477" s="229"/>
      <c r="C477" s="242">
        <v>30000</v>
      </c>
      <c r="D477" s="77">
        <v>0</v>
      </c>
    </row>
    <row r="478" spans="1:7" ht="18.95" customHeight="1" thickBot="1">
      <c r="A478" s="6" t="s">
        <v>10</v>
      </c>
      <c r="B478" s="233"/>
      <c r="C478" s="243">
        <f>SUM(C475:C477)</f>
        <v>380000</v>
      </c>
      <c r="D478" s="84">
        <f>SUM(D475:D477)</f>
        <v>0</v>
      </c>
      <c r="G478" s="35"/>
    </row>
    <row r="479" spans="1:7" s="35" customFormat="1" ht="18.95" customHeight="1" thickTop="1" thickBot="1">
      <c r="A479" s="33" t="s">
        <v>156</v>
      </c>
      <c r="B479" s="234"/>
      <c r="C479" s="240">
        <f>C478</f>
        <v>380000</v>
      </c>
      <c r="D479" s="91">
        <f>D478</f>
        <v>0</v>
      </c>
      <c r="E479" s="46"/>
      <c r="G479" s="36"/>
    </row>
    <row r="480" spans="1:7" s="36" customFormat="1" ht="18.95" customHeight="1" thickTop="1">
      <c r="A480" s="11" t="s">
        <v>157</v>
      </c>
      <c r="B480" s="54"/>
      <c r="C480" s="238"/>
      <c r="D480" s="69"/>
      <c r="E480" s="51"/>
      <c r="G480" s="1"/>
    </row>
    <row r="481" spans="1:7" ht="18.95" customHeight="1">
      <c r="A481" s="7" t="s">
        <v>60</v>
      </c>
      <c r="B481" s="54"/>
      <c r="C481" s="143"/>
      <c r="D481" s="70"/>
    </row>
    <row r="482" spans="1:7" ht="18.95" customHeight="1">
      <c r="A482" s="7" t="s">
        <v>68</v>
      </c>
      <c r="B482" s="54"/>
      <c r="C482" s="244"/>
      <c r="D482" s="67"/>
    </row>
    <row r="483" spans="1:7" ht="18.95" customHeight="1">
      <c r="A483" s="12" t="s">
        <v>118</v>
      </c>
      <c r="B483" s="54"/>
      <c r="C483" s="245"/>
      <c r="D483" s="114"/>
    </row>
    <row r="484" spans="1:7" ht="18.95" customHeight="1">
      <c r="A484" s="4" t="s">
        <v>272</v>
      </c>
      <c r="B484" s="54"/>
      <c r="C484" s="246">
        <v>100000</v>
      </c>
      <c r="D484" s="119">
        <v>39620</v>
      </c>
      <c r="F484" s="10"/>
    </row>
    <row r="485" spans="1:7" ht="18.95" customHeight="1">
      <c r="A485" s="4" t="s">
        <v>271</v>
      </c>
      <c r="B485" s="54"/>
      <c r="C485" s="273">
        <f>200000-176600-19400</f>
        <v>4000</v>
      </c>
      <c r="D485" s="272">
        <v>4000</v>
      </c>
      <c r="F485" s="10"/>
    </row>
    <row r="486" spans="1:7" ht="18.95" customHeight="1">
      <c r="A486" s="4" t="s">
        <v>273</v>
      </c>
      <c r="B486" s="54"/>
      <c r="C486" s="274">
        <f>100000-100000</f>
        <v>0</v>
      </c>
      <c r="D486" s="69">
        <v>0</v>
      </c>
    </row>
    <row r="487" spans="1:7" ht="18.95" customHeight="1">
      <c r="A487" s="4" t="s">
        <v>276</v>
      </c>
      <c r="B487" s="54"/>
      <c r="C487" s="246">
        <v>200000</v>
      </c>
      <c r="D487" s="70">
        <v>117070</v>
      </c>
    </row>
    <row r="488" spans="1:7" ht="18.95" customHeight="1">
      <c r="A488" s="4" t="s">
        <v>274</v>
      </c>
      <c r="B488" s="54"/>
      <c r="C488" s="246">
        <v>15000</v>
      </c>
      <c r="D488" s="70">
        <v>0</v>
      </c>
    </row>
    <row r="489" spans="1:7" ht="18.95" customHeight="1">
      <c r="A489" s="8" t="s">
        <v>277</v>
      </c>
      <c r="B489" s="54"/>
      <c r="C489" s="246">
        <v>50000</v>
      </c>
      <c r="D489" s="70">
        <v>40000</v>
      </c>
      <c r="G489" s="35"/>
    </row>
    <row r="490" spans="1:7" s="35" customFormat="1" ht="18.95" customHeight="1">
      <c r="A490" s="8" t="s">
        <v>275</v>
      </c>
      <c r="B490" s="235"/>
      <c r="C490" s="275">
        <f>20000+50000</f>
        <v>70000</v>
      </c>
      <c r="D490" s="77">
        <v>33250</v>
      </c>
      <c r="E490" s="46"/>
      <c r="G490" s="1"/>
    </row>
    <row r="491" spans="1:7" ht="18.95" customHeight="1" thickBot="1">
      <c r="A491" s="9" t="s">
        <v>10</v>
      </c>
      <c r="B491" s="236"/>
      <c r="C491" s="243">
        <f>SUM(C484:C490)</f>
        <v>439000</v>
      </c>
      <c r="D491" s="84">
        <f>SUM(D484:D490)</f>
        <v>233940</v>
      </c>
    </row>
    <row r="492" spans="1:7" ht="18.95" customHeight="1" thickTop="1">
      <c r="A492" s="310"/>
      <c r="B492" s="31"/>
      <c r="C492" s="153"/>
      <c r="D492" s="153"/>
    </row>
    <row r="493" spans="1:7" ht="18.95" customHeight="1">
      <c r="A493" s="310"/>
      <c r="B493" s="31"/>
      <c r="C493" s="153"/>
      <c r="D493" s="153"/>
    </row>
    <row r="494" spans="1:7" ht="18.399999999999999" customHeight="1">
      <c r="A494" s="340">
        <v>13</v>
      </c>
      <c r="B494" s="340"/>
      <c r="C494" s="340"/>
      <c r="D494" s="340"/>
      <c r="F494" s="57"/>
    </row>
    <row r="495" spans="1:7" ht="18.399999999999999" customHeight="1">
      <c r="A495" s="360" t="s">
        <v>2</v>
      </c>
      <c r="B495" s="346" t="s">
        <v>3</v>
      </c>
      <c r="C495" s="349" t="s">
        <v>4</v>
      </c>
      <c r="D495" s="344" t="s">
        <v>46</v>
      </c>
    </row>
    <row r="496" spans="1:7" ht="18.399999999999999" customHeight="1">
      <c r="A496" s="361"/>
      <c r="B496" s="347"/>
      <c r="C496" s="350"/>
      <c r="D496" s="345"/>
    </row>
    <row r="497" spans="1:9" ht="18.399999999999999" customHeight="1">
      <c r="A497" s="250" t="s">
        <v>120</v>
      </c>
      <c r="B497" s="23"/>
      <c r="C497" s="107"/>
      <c r="D497" s="69"/>
    </row>
    <row r="498" spans="1:9" ht="18.399999999999999" customHeight="1">
      <c r="A498" s="251" t="s">
        <v>84</v>
      </c>
      <c r="B498" s="4"/>
      <c r="C498" s="99"/>
      <c r="D498" s="70"/>
      <c r="G498" s="10"/>
    </row>
    <row r="499" spans="1:9" ht="18.399999999999999" customHeight="1">
      <c r="A499" s="47" t="s">
        <v>158</v>
      </c>
      <c r="B499" s="4"/>
      <c r="C499" s="99"/>
      <c r="D499" s="70"/>
      <c r="F499" s="10"/>
      <c r="G499" s="10"/>
      <c r="H499" s="10"/>
      <c r="I499" s="10"/>
    </row>
    <row r="500" spans="1:9" ht="18.399999999999999" customHeight="1">
      <c r="A500" s="47" t="s">
        <v>279</v>
      </c>
      <c r="B500" s="4"/>
      <c r="C500" s="99">
        <v>10000</v>
      </c>
      <c r="D500" s="73">
        <v>0</v>
      </c>
      <c r="F500" s="10"/>
      <c r="G500" s="10"/>
      <c r="H500" s="10"/>
      <c r="I500" s="10"/>
    </row>
    <row r="501" spans="1:9" ht="18.399999999999999" customHeight="1">
      <c r="A501" s="47" t="s">
        <v>280</v>
      </c>
      <c r="B501" s="4"/>
      <c r="C501" s="108">
        <v>13000</v>
      </c>
      <c r="D501" s="74">
        <v>0</v>
      </c>
      <c r="F501" s="10"/>
      <c r="G501" s="10"/>
      <c r="H501" s="10"/>
      <c r="I501" s="10"/>
    </row>
    <row r="502" spans="1:9" ht="18.399999999999999" customHeight="1" thickBot="1">
      <c r="A502" s="252" t="s">
        <v>10</v>
      </c>
      <c r="B502" s="4"/>
      <c r="C502" s="75">
        <f>SUM(C500:C501)</f>
        <v>23000</v>
      </c>
      <c r="D502" s="75">
        <f>SUM(D500:D501)</f>
        <v>0</v>
      </c>
      <c r="F502" s="10"/>
      <c r="G502" s="10"/>
      <c r="H502" s="10"/>
      <c r="I502" s="10"/>
    </row>
    <row r="503" spans="1:9" ht="18.399999999999999" customHeight="1" thickTop="1" thickBot="1">
      <c r="A503" s="253" t="s">
        <v>159</v>
      </c>
      <c r="B503" s="41"/>
      <c r="C503" s="91">
        <f>C491+C502</f>
        <v>462000</v>
      </c>
      <c r="D503" s="91">
        <f>D491+D502</f>
        <v>233940</v>
      </c>
      <c r="F503" s="10"/>
      <c r="G503" s="10"/>
      <c r="H503" s="10"/>
      <c r="I503" s="10"/>
    </row>
    <row r="504" spans="1:9" ht="18.399999999999999" customHeight="1" thickTop="1">
      <c r="A504" s="254" t="s">
        <v>278</v>
      </c>
      <c r="B504" s="261"/>
      <c r="C504" s="112"/>
      <c r="D504" s="112"/>
      <c r="F504" s="10"/>
      <c r="G504" s="10"/>
      <c r="H504" s="10"/>
      <c r="I504" s="10"/>
    </row>
    <row r="505" spans="1:9" ht="18.399999999999999" customHeight="1">
      <c r="A505" s="255" t="s">
        <v>60</v>
      </c>
      <c r="B505" s="261"/>
      <c r="C505" s="112"/>
      <c r="D505" s="112"/>
      <c r="F505" s="10"/>
      <c r="G505" s="10"/>
      <c r="H505" s="10"/>
      <c r="I505" s="10"/>
    </row>
    <row r="506" spans="1:9" ht="18.399999999999999" customHeight="1">
      <c r="A506" s="255" t="s">
        <v>68</v>
      </c>
      <c r="B506" s="38"/>
      <c r="C506" s="247"/>
      <c r="D506" s="247"/>
      <c r="F506" s="10"/>
      <c r="G506" s="10"/>
      <c r="H506" s="10"/>
      <c r="I506" s="10"/>
    </row>
    <row r="507" spans="1:9" ht="18.399999999999999" customHeight="1">
      <c r="A507" s="256" t="s">
        <v>118</v>
      </c>
      <c r="B507" s="38"/>
      <c r="C507" s="247"/>
      <c r="D507" s="247"/>
      <c r="F507" s="10"/>
      <c r="G507" s="10"/>
      <c r="H507" s="10"/>
      <c r="I507" s="10"/>
    </row>
    <row r="508" spans="1:9" ht="18.399999999999999" customHeight="1">
      <c r="A508" s="257" t="s">
        <v>281</v>
      </c>
      <c r="B508" s="38"/>
      <c r="C508" s="226">
        <v>40000</v>
      </c>
      <c r="D508" s="247">
        <v>0</v>
      </c>
      <c r="F508" s="10"/>
      <c r="G508" s="10"/>
      <c r="H508" s="10"/>
      <c r="I508" s="10"/>
    </row>
    <row r="509" spans="1:9" ht="18.399999999999999" customHeight="1">
      <c r="A509" s="257" t="s">
        <v>296</v>
      </c>
      <c r="B509" s="38"/>
      <c r="C509" s="213">
        <f>80000-10000</f>
        <v>70000</v>
      </c>
      <c r="D509" s="113">
        <v>0</v>
      </c>
      <c r="F509" s="10"/>
      <c r="G509" s="10"/>
      <c r="H509" s="10"/>
      <c r="I509" s="10"/>
    </row>
    <row r="510" spans="1:9" ht="18.399999999999999" customHeight="1" thickBot="1">
      <c r="A510" s="253" t="s">
        <v>288</v>
      </c>
      <c r="B510" s="41"/>
      <c r="C510" s="214">
        <f>C508+C509</f>
        <v>110000</v>
      </c>
      <c r="D510" s="278">
        <f>D508+D509</f>
        <v>0</v>
      </c>
      <c r="F510" s="10"/>
      <c r="G510" s="10"/>
      <c r="H510" s="10"/>
      <c r="I510" s="10"/>
    </row>
    <row r="511" spans="1:9" ht="18.399999999999999" customHeight="1" thickTop="1" thickBot="1">
      <c r="A511" s="248" t="s">
        <v>160</v>
      </c>
      <c r="B511" s="219"/>
      <c r="C511" s="223">
        <f>C479+C503+C510</f>
        <v>952000</v>
      </c>
      <c r="D511" s="223">
        <f>D479+D503+D510</f>
        <v>233940</v>
      </c>
      <c r="F511" s="10"/>
      <c r="G511" s="10"/>
      <c r="H511" s="10"/>
      <c r="I511" s="10"/>
    </row>
    <row r="512" spans="1:9" ht="18.399999999999999" customHeight="1" thickTop="1">
      <c r="A512" s="250" t="s">
        <v>161</v>
      </c>
      <c r="B512" s="23"/>
      <c r="C512" s="107"/>
      <c r="D512" s="69"/>
      <c r="F512" s="10"/>
      <c r="G512" s="10"/>
      <c r="H512" s="10"/>
      <c r="I512" s="10"/>
    </row>
    <row r="513" spans="1:9" ht="18.399999999999999" customHeight="1">
      <c r="A513" s="251" t="s">
        <v>282</v>
      </c>
      <c r="B513" s="4"/>
      <c r="C513" s="99"/>
      <c r="D513" s="70"/>
      <c r="F513" s="10"/>
      <c r="G513" s="10"/>
      <c r="H513" s="10"/>
      <c r="I513" s="10"/>
    </row>
    <row r="514" spans="1:9" ht="18.399999999999999" customHeight="1">
      <c r="A514" s="251" t="s">
        <v>60</v>
      </c>
      <c r="B514" s="4"/>
      <c r="C514" s="99"/>
      <c r="D514" s="70"/>
      <c r="F514" s="10"/>
      <c r="G514" s="10"/>
      <c r="H514" s="10"/>
      <c r="I514" s="10"/>
    </row>
    <row r="515" spans="1:9" ht="18.399999999999999" customHeight="1">
      <c r="A515" s="251" t="s">
        <v>68</v>
      </c>
      <c r="B515" s="4"/>
      <c r="C515" s="108"/>
      <c r="D515" s="67"/>
      <c r="F515" s="10"/>
      <c r="G515" s="10"/>
      <c r="H515" s="10"/>
      <c r="I515" s="10"/>
    </row>
    <row r="516" spans="1:9" ht="18.399999999999999" customHeight="1">
      <c r="A516" s="47" t="s">
        <v>151</v>
      </c>
      <c r="B516" s="4"/>
      <c r="C516" s="108" t="s">
        <v>23</v>
      </c>
      <c r="D516" s="67" t="s">
        <v>23</v>
      </c>
      <c r="F516" s="10"/>
      <c r="G516" s="10"/>
      <c r="H516" s="10"/>
      <c r="I516" s="10"/>
    </row>
    <row r="517" spans="1:9" ht="18.399999999999999" customHeight="1">
      <c r="A517" s="47" t="s">
        <v>283</v>
      </c>
      <c r="B517" s="8"/>
      <c r="C517" s="95">
        <v>65000</v>
      </c>
      <c r="D517" s="70">
        <v>0</v>
      </c>
      <c r="F517" s="10"/>
      <c r="G517" s="10"/>
      <c r="H517" s="10"/>
      <c r="I517" s="10"/>
    </row>
    <row r="518" spans="1:9" ht="18.399999999999999" customHeight="1">
      <c r="A518" s="47" t="s">
        <v>284</v>
      </c>
      <c r="B518" s="8"/>
      <c r="C518" s="156">
        <v>10000</v>
      </c>
      <c r="D518" s="77">
        <v>0</v>
      </c>
      <c r="F518" s="10"/>
      <c r="G518" s="10"/>
      <c r="H518" s="10"/>
      <c r="I518" s="10"/>
    </row>
    <row r="519" spans="1:9" ht="18.399999999999999" customHeight="1" thickBot="1">
      <c r="A519" s="252" t="s">
        <v>10</v>
      </c>
      <c r="B519" s="4"/>
      <c r="C519" s="110">
        <f>SUM(C517:C518)</f>
        <v>75000</v>
      </c>
      <c r="D519" s="110">
        <f>SUM(D517:D518)</f>
        <v>0</v>
      </c>
      <c r="F519" s="10"/>
      <c r="G519" s="10"/>
      <c r="H519" s="10"/>
      <c r="I519" s="10"/>
    </row>
    <row r="520" spans="1:9" ht="18.399999999999999" customHeight="1" thickTop="1">
      <c r="A520" s="260" t="s">
        <v>73</v>
      </c>
      <c r="B520" s="4"/>
      <c r="C520" s="297"/>
      <c r="D520" s="297"/>
      <c r="F520" s="10"/>
      <c r="G520" s="10"/>
      <c r="H520" s="10"/>
      <c r="I520" s="10"/>
    </row>
    <row r="521" spans="1:9" ht="18.399999999999999" customHeight="1">
      <c r="A521" s="256" t="s">
        <v>320</v>
      </c>
      <c r="B521" s="23"/>
      <c r="C521" s="299">
        <v>10000</v>
      </c>
      <c r="D521" s="299">
        <v>0</v>
      </c>
      <c r="E521" s="298"/>
      <c r="F521" s="10"/>
      <c r="G521" s="10"/>
      <c r="H521" s="10"/>
      <c r="I521" s="10"/>
    </row>
    <row r="522" spans="1:9" ht="18.399999999999999" customHeight="1" thickBot="1">
      <c r="A522" s="252" t="s">
        <v>10</v>
      </c>
      <c r="B522" s="23"/>
      <c r="C522" s="296">
        <f>SUM(C521)</f>
        <v>10000</v>
      </c>
      <c r="D522" s="296">
        <f>SUM(D521)</f>
        <v>0</v>
      </c>
      <c r="F522" s="10"/>
      <c r="G522" s="10"/>
      <c r="H522" s="10"/>
      <c r="I522" s="10"/>
    </row>
    <row r="523" spans="1:9" ht="18.399999999999999" customHeight="1" thickTop="1" thickBot="1">
      <c r="A523" s="258" t="s">
        <v>321</v>
      </c>
      <c r="B523" s="52"/>
      <c r="C523" s="111">
        <f>C519+C522</f>
        <v>85000</v>
      </c>
      <c r="D523" s="111">
        <f>D519+D522</f>
        <v>0</v>
      </c>
      <c r="F523" s="10"/>
      <c r="G523" s="10"/>
      <c r="H523" s="10"/>
      <c r="I523" s="10"/>
    </row>
    <row r="524" spans="1:9" ht="18.399999999999999" customHeight="1" thickTop="1" thickBot="1">
      <c r="A524" s="259" t="s">
        <v>162</v>
      </c>
      <c r="B524" s="53"/>
      <c r="C524" s="123">
        <f>C523</f>
        <v>85000</v>
      </c>
      <c r="D524" s="123">
        <f>D523</f>
        <v>0</v>
      </c>
      <c r="F524" s="10"/>
      <c r="G524" s="10"/>
      <c r="H524" s="10"/>
      <c r="I524" s="10"/>
    </row>
    <row r="525" spans="1:9" ht="18.399999999999999" customHeight="1" thickTop="1">
      <c r="A525" s="251" t="s">
        <v>163</v>
      </c>
      <c r="B525" s="23"/>
      <c r="C525" s="107"/>
      <c r="D525" s="69"/>
      <c r="F525" s="10"/>
      <c r="G525" s="10"/>
      <c r="H525" s="10"/>
      <c r="I525" s="10"/>
    </row>
    <row r="526" spans="1:9" ht="18.399999999999999" customHeight="1">
      <c r="A526" s="251" t="s">
        <v>164</v>
      </c>
      <c r="B526" s="4"/>
      <c r="C526" s="99"/>
      <c r="D526" s="70"/>
      <c r="F526" s="10"/>
      <c r="G526" s="10"/>
      <c r="H526" s="10"/>
      <c r="I526" s="10"/>
    </row>
    <row r="527" spans="1:9" ht="18.399999999999999" customHeight="1">
      <c r="A527" s="251" t="s">
        <v>49</v>
      </c>
      <c r="B527" s="4"/>
      <c r="C527" s="99"/>
      <c r="D527" s="70"/>
      <c r="F527" s="10"/>
      <c r="G527" s="10"/>
      <c r="H527" s="10"/>
      <c r="I527" s="10"/>
    </row>
    <row r="528" spans="1:9" ht="18.399999999999999" customHeight="1">
      <c r="A528" s="251" t="s">
        <v>95</v>
      </c>
      <c r="B528" s="4"/>
      <c r="C528" s="99"/>
      <c r="D528" s="70"/>
      <c r="F528" s="10"/>
      <c r="G528" s="51"/>
      <c r="H528" s="10"/>
      <c r="I528" s="10"/>
    </row>
    <row r="529" spans="1:9" s="36" customFormat="1" ht="18.399999999999999" customHeight="1">
      <c r="A529" s="251" t="s">
        <v>97</v>
      </c>
      <c r="B529" s="4"/>
      <c r="C529" s="99"/>
      <c r="D529" s="70"/>
      <c r="E529" s="51"/>
      <c r="F529" s="51"/>
      <c r="G529" s="10"/>
      <c r="H529" s="51"/>
      <c r="I529" s="51"/>
    </row>
    <row r="530" spans="1:9" ht="18.399999999999999" customHeight="1">
      <c r="A530" s="256" t="s">
        <v>165</v>
      </c>
      <c r="B530" s="4"/>
      <c r="C530" s="99">
        <v>230160</v>
      </c>
      <c r="D530" s="70">
        <v>178410</v>
      </c>
      <c r="F530" s="10"/>
      <c r="G530" s="10"/>
      <c r="H530" s="10"/>
      <c r="I530" s="10"/>
    </row>
    <row r="531" spans="1:9" ht="18.399999999999999" customHeight="1">
      <c r="A531" s="47" t="s">
        <v>59</v>
      </c>
      <c r="B531" s="4"/>
      <c r="C531" s="108">
        <v>36000</v>
      </c>
      <c r="D531" s="67">
        <v>30000</v>
      </c>
      <c r="F531" s="10"/>
      <c r="G531" s="10"/>
      <c r="H531" s="10"/>
      <c r="I531" s="10"/>
    </row>
    <row r="532" spans="1:9" ht="18.399999999999999" customHeight="1" thickBot="1">
      <c r="A532" s="252" t="s">
        <v>10</v>
      </c>
      <c r="B532" s="7"/>
      <c r="C532" s="68">
        <f>SUM(C530:C531)</f>
        <v>266160</v>
      </c>
      <c r="D532" s="68">
        <f>SUM(D530:D531)</f>
        <v>208410</v>
      </c>
      <c r="F532" s="10"/>
      <c r="G532" s="10"/>
      <c r="H532" s="10"/>
      <c r="I532" s="10"/>
    </row>
    <row r="533" spans="1:9" ht="18.399999999999999" customHeight="1" thickTop="1">
      <c r="A533" s="260" t="s">
        <v>60</v>
      </c>
      <c r="B533" s="4"/>
      <c r="C533" s="141"/>
      <c r="D533" s="85"/>
      <c r="F533" s="10"/>
      <c r="G533" s="10"/>
      <c r="H533" s="10"/>
      <c r="I533" s="10"/>
    </row>
    <row r="534" spans="1:9" ht="18.399999999999999" customHeight="1">
      <c r="A534" s="251" t="s">
        <v>62</v>
      </c>
      <c r="B534" s="4"/>
      <c r="C534" s="155"/>
      <c r="D534" s="119"/>
      <c r="F534" s="10"/>
      <c r="G534" s="10"/>
      <c r="H534" s="10"/>
      <c r="I534" s="10"/>
    </row>
    <row r="535" spans="1:9" ht="18.399999999999999" customHeight="1">
      <c r="A535" s="47" t="s">
        <v>166</v>
      </c>
      <c r="B535" s="4"/>
      <c r="C535" s="130">
        <v>15000</v>
      </c>
      <c r="D535" s="101">
        <v>0</v>
      </c>
      <c r="F535" s="10"/>
      <c r="G535" s="10"/>
      <c r="H535" s="10"/>
      <c r="I535" s="10"/>
    </row>
    <row r="536" spans="1:9" ht="18.399999999999999" customHeight="1" thickBot="1">
      <c r="A536" s="263" t="s">
        <v>10</v>
      </c>
      <c r="B536" s="21"/>
      <c r="C536" s="75">
        <f>SUM(C535)</f>
        <v>15000</v>
      </c>
      <c r="D536" s="75">
        <f>SUM(D535)</f>
        <v>0</v>
      </c>
      <c r="F536" s="10"/>
      <c r="G536" s="10"/>
      <c r="H536" s="10"/>
      <c r="I536" s="10"/>
    </row>
    <row r="537" spans="1:9" ht="18.95" customHeight="1" thickTop="1">
      <c r="A537" s="343">
        <v>14</v>
      </c>
      <c r="B537" s="343"/>
      <c r="C537" s="343"/>
      <c r="D537" s="343"/>
      <c r="F537" s="10"/>
      <c r="H537" s="10"/>
      <c r="I537" s="10"/>
    </row>
    <row r="538" spans="1:9" ht="18.95" customHeight="1">
      <c r="A538" s="341" t="s">
        <v>2</v>
      </c>
      <c r="B538" s="341" t="s">
        <v>3</v>
      </c>
      <c r="C538" s="342" t="s">
        <v>4</v>
      </c>
      <c r="D538" s="342" t="s">
        <v>46</v>
      </c>
    </row>
    <row r="539" spans="1:9" ht="18.95" customHeight="1">
      <c r="A539" s="341"/>
      <c r="B539" s="341"/>
      <c r="C539" s="342"/>
      <c r="D539" s="342"/>
      <c r="G539" s="10"/>
    </row>
    <row r="540" spans="1:9" ht="18.95" customHeight="1">
      <c r="A540" s="251" t="s">
        <v>73</v>
      </c>
      <c r="B540" s="4"/>
      <c r="C540" s="157"/>
      <c r="D540" s="89"/>
      <c r="F540" s="10"/>
      <c r="G540" s="10"/>
      <c r="H540" s="10"/>
      <c r="I540" s="10"/>
    </row>
    <row r="541" spans="1:9" ht="18.95" customHeight="1">
      <c r="A541" s="47" t="s">
        <v>167</v>
      </c>
      <c r="B541" s="4"/>
      <c r="C541" s="108">
        <f>100000+100000</f>
        <v>200000</v>
      </c>
      <c r="D541" s="74">
        <v>99170</v>
      </c>
      <c r="F541" s="10"/>
      <c r="G541" s="10"/>
      <c r="H541" s="10"/>
      <c r="I541" s="10"/>
    </row>
    <row r="542" spans="1:9" ht="18.95" customHeight="1" thickBot="1">
      <c r="A542" s="264" t="s">
        <v>10</v>
      </c>
      <c r="B542" s="23"/>
      <c r="C542" s="75">
        <f>SUM(C541)</f>
        <v>200000</v>
      </c>
      <c r="D542" s="75">
        <f t="shared" ref="D542" si="1">SUM(D541)</f>
        <v>99170</v>
      </c>
      <c r="F542" s="10"/>
      <c r="G542" s="10"/>
      <c r="H542" s="10"/>
      <c r="I542" s="10"/>
    </row>
    <row r="543" spans="1:9" ht="18.95" customHeight="1" thickTop="1">
      <c r="A543" s="250" t="s">
        <v>76</v>
      </c>
      <c r="B543" s="23"/>
      <c r="C543" s="107"/>
      <c r="D543" s="69"/>
      <c r="F543" s="10"/>
      <c r="G543" s="10"/>
      <c r="H543" s="10"/>
      <c r="I543" s="10"/>
    </row>
    <row r="544" spans="1:9" ht="18.95" customHeight="1">
      <c r="A544" s="47" t="s">
        <v>168</v>
      </c>
      <c r="B544" s="4"/>
      <c r="C544" s="108">
        <f>700000-100000</f>
        <v>600000</v>
      </c>
      <c r="D544" s="82">
        <v>312470.11</v>
      </c>
      <c r="F544" s="10"/>
      <c r="G544" s="10"/>
      <c r="H544" s="10"/>
      <c r="I544" s="10"/>
    </row>
    <row r="545" spans="1:10" ht="18.95" customHeight="1" thickBot="1">
      <c r="A545" s="262" t="s">
        <v>10</v>
      </c>
      <c r="B545" s="8"/>
      <c r="C545" s="68">
        <f>SUM(C544)</f>
        <v>600000</v>
      </c>
      <c r="D545" s="68">
        <f>SUM(D544)</f>
        <v>312470.11</v>
      </c>
      <c r="F545" s="10"/>
      <c r="G545" s="10"/>
      <c r="H545" s="10"/>
      <c r="I545" s="10"/>
    </row>
    <row r="546" spans="1:10" ht="18.95" customHeight="1" thickTop="1" thickBot="1">
      <c r="A546" s="265" t="s">
        <v>169</v>
      </c>
      <c r="B546" s="34"/>
      <c r="C546" s="91">
        <f>C532+C536+C542+C545</f>
        <v>1081160</v>
      </c>
      <c r="D546" s="91">
        <f>D532+D536+D542+D545</f>
        <v>620050.11</v>
      </c>
      <c r="F546" s="10"/>
      <c r="G546" s="10"/>
      <c r="H546" s="10"/>
      <c r="I546" s="10"/>
    </row>
    <row r="547" spans="1:10" ht="18.95" customHeight="1" thickTop="1" thickBot="1">
      <c r="A547" s="259" t="s">
        <v>170</v>
      </c>
      <c r="B547" s="38"/>
      <c r="C547" s="102">
        <f>C546</f>
        <v>1081160</v>
      </c>
      <c r="D547" s="102">
        <f>D546</f>
        <v>620050.11</v>
      </c>
      <c r="F547" s="10"/>
      <c r="G547" s="10"/>
      <c r="H547" s="10"/>
      <c r="I547" s="10"/>
      <c r="J547" s="10"/>
    </row>
    <row r="548" spans="1:10" ht="18.95" customHeight="1" thickTop="1">
      <c r="A548" s="250" t="s">
        <v>171</v>
      </c>
      <c r="B548" s="23"/>
      <c r="C548" s="107"/>
      <c r="D548" s="69"/>
      <c r="F548" s="10"/>
      <c r="G548" s="10"/>
      <c r="H548" s="10"/>
      <c r="I548" s="10"/>
    </row>
    <row r="549" spans="1:10" ht="18.95" customHeight="1">
      <c r="A549" s="251" t="s">
        <v>172</v>
      </c>
      <c r="B549" s="4"/>
      <c r="C549" s="99"/>
      <c r="D549" s="70"/>
      <c r="F549" s="10"/>
      <c r="G549" s="10"/>
      <c r="H549" s="10"/>
      <c r="I549" s="10"/>
    </row>
    <row r="550" spans="1:10" ht="18.95" customHeight="1">
      <c r="A550" s="251" t="s">
        <v>173</v>
      </c>
      <c r="B550" s="4"/>
      <c r="C550" s="99"/>
      <c r="D550" s="70"/>
      <c r="F550" s="10"/>
      <c r="G550" s="10"/>
      <c r="H550" s="10"/>
      <c r="I550" s="10"/>
    </row>
    <row r="551" spans="1:10" ht="18.95" customHeight="1">
      <c r="A551" s="210" t="s">
        <v>174</v>
      </c>
      <c r="B551" s="4"/>
      <c r="C551" s="108">
        <v>75000</v>
      </c>
      <c r="D551" s="124">
        <v>22500</v>
      </c>
      <c r="F551" s="10"/>
      <c r="G551" s="10"/>
      <c r="H551" s="10"/>
      <c r="I551" s="10"/>
    </row>
    <row r="552" spans="1:10" ht="18.95" customHeight="1">
      <c r="A552" s="266" t="s">
        <v>175</v>
      </c>
      <c r="B552" s="8"/>
      <c r="C552" s="269">
        <f>710049+100000+19400+20000+15000+14000</f>
        <v>878449</v>
      </c>
      <c r="D552" s="124">
        <v>728048</v>
      </c>
      <c r="F552" s="10"/>
      <c r="G552" s="10"/>
      <c r="H552" s="10"/>
      <c r="I552" s="10"/>
    </row>
    <row r="553" spans="1:10" ht="18.95" customHeight="1">
      <c r="A553" s="47" t="s">
        <v>176</v>
      </c>
      <c r="B553" s="4"/>
      <c r="C553" s="132">
        <v>80000</v>
      </c>
      <c r="D553" s="124">
        <v>54004</v>
      </c>
      <c r="F553" s="10"/>
      <c r="G553" s="10"/>
      <c r="H553" s="10"/>
      <c r="I553" s="10"/>
    </row>
    <row r="554" spans="1:10" ht="18.95" customHeight="1">
      <c r="A554" s="249" t="s">
        <v>285</v>
      </c>
      <c r="B554" s="23"/>
      <c r="C554" s="107">
        <v>7128000</v>
      </c>
      <c r="D554" s="124">
        <v>5131400</v>
      </c>
      <c r="F554" s="10"/>
      <c r="G554" s="10"/>
      <c r="H554" s="10"/>
      <c r="I554" s="10"/>
    </row>
    <row r="555" spans="1:10" ht="18.95" customHeight="1">
      <c r="A555" s="47" t="s">
        <v>286</v>
      </c>
      <c r="B555" s="4"/>
      <c r="C555" s="108">
        <v>2265600</v>
      </c>
      <c r="D555" s="124">
        <v>1599200</v>
      </c>
      <c r="F555" s="10"/>
      <c r="G555" s="10"/>
      <c r="H555" s="10"/>
      <c r="I555" s="10"/>
    </row>
    <row r="556" spans="1:10" ht="18.95" customHeight="1">
      <c r="A556" s="47" t="s">
        <v>287</v>
      </c>
      <c r="B556" s="4"/>
      <c r="C556" s="95"/>
      <c r="D556" s="124"/>
      <c r="F556" s="10"/>
      <c r="G556" s="10"/>
      <c r="H556" s="10"/>
      <c r="I556" s="10"/>
    </row>
    <row r="557" spans="1:10" ht="18.95" customHeight="1">
      <c r="A557" s="47" t="s">
        <v>299</v>
      </c>
      <c r="B557" s="4"/>
      <c r="C557" s="95">
        <v>200000</v>
      </c>
      <c r="D557" s="124">
        <v>200000</v>
      </c>
      <c r="F557" s="10"/>
      <c r="G557" s="10"/>
      <c r="H557" s="10"/>
      <c r="I557" s="10"/>
    </row>
    <row r="558" spans="1:10" ht="18.95" customHeight="1">
      <c r="A558" s="47" t="s">
        <v>298</v>
      </c>
      <c r="B558" s="4"/>
      <c r="C558" s="95">
        <v>100000</v>
      </c>
      <c r="D558" s="124">
        <v>0</v>
      </c>
      <c r="F558" s="10"/>
      <c r="G558" s="10"/>
      <c r="H558" s="10"/>
      <c r="I558" s="10"/>
    </row>
    <row r="559" spans="1:10" ht="18.95" customHeight="1">
      <c r="A559" s="47" t="s">
        <v>297</v>
      </c>
      <c r="B559" s="60"/>
      <c r="C559" s="156">
        <v>30000</v>
      </c>
      <c r="D559" s="77">
        <v>0</v>
      </c>
      <c r="F559" s="10"/>
      <c r="G559" s="10"/>
      <c r="H559" s="10"/>
      <c r="I559" s="10"/>
    </row>
    <row r="560" spans="1:10" ht="18.95" customHeight="1" thickBot="1">
      <c r="A560" s="252" t="s">
        <v>10</v>
      </c>
      <c r="B560" s="4"/>
      <c r="C560" s="125">
        <f>SUM(C551:C559)</f>
        <v>10757049</v>
      </c>
      <c r="D560" s="125">
        <f>SUM(D551:D559)</f>
        <v>7735152</v>
      </c>
      <c r="F560" s="10"/>
      <c r="G560" s="10"/>
      <c r="H560" s="10"/>
      <c r="I560" s="10"/>
    </row>
    <row r="561" spans="1:9" ht="18.95" customHeight="1" thickTop="1">
      <c r="A561" s="251" t="s">
        <v>177</v>
      </c>
      <c r="B561" s="23"/>
      <c r="C561" s="107"/>
      <c r="D561" s="69"/>
      <c r="F561" s="10"/>
      <c r="G561" s="10"/>
      <c r="H561" s="10"/>
      <c r="I561" s="10"/>
    </row>
    <row r="562" spans="1:9" ht="18.95" customHeight="1">
      <c r="A562" s="47" t="s">
        <v>178</v>
      </c>
      <c r="B562" s="4"/>
      <c r="C562" s="108">
        <v>150000</v>
      </c>
      <c r="D562" s="67">
        <v>150000</v>
      </c>
      <c r="F562" s="10"/>
      <c r="G562" s="10"/>
      <c r="H562" s="10"/>
      <c r="I562" s="10"/>
    </row>
    <row r="563" spans="1:9" ht="18.95" customHeight="1" thickBot="1">
      <c r="A563" s="252" t="s">
        <v>10</v>
      </c>
      <c r="B563" s="4"/>
      <c r="C563" s="68">
        <f>SUM(C562)</f>
        <v>150000</v>
      </c>
      <c r="D563" s="68">
        <f>SUM(D562)</f>
        <v>150000</v>
      </c>
      <c r="F563" s="10"/>
      <c r="G563" s="10"/>
      <c r="H563" s="10"/>
      <c r="I563" s="10"/>
    </row>
    <row r="564" spans="1:9" ht="18.95" customHeight="1" thickTop="1" thickBot="1">
      <c r="A564" s="258" t="s">
        <v>179</v>
      </c>
      <c r="B564" s="41"/>
      <c r="C564" s="90">
        <f>C563+C560</f>
        <v>10907049</v>
      </c>
      <c r="D564" s="90">
        <f>D563+D560</f>
        <v>7885152</v>
      </c>
      <c r="F564" s="10"/>
      <c r="G564" s="10"/>
      <c r="H564" s="10"/>
      <c r="I564" s="10"/>
    </row>
    <row r="565" spans="1:9" ht="18.95" customHeight="1" thickTop="1" thickBot="1">
      <c r="A565" s="259" t="s">
        <v>180</v>
      </c>
      <c r="B565" s="38"/>
      <c r="C565" s="121">
        <f>C564</f>
        <v>10907049</v>
      </c>
      <c r="D565" s="121">
        <f>D564</f>
        <v>7885152</v>
      </c>
      <c r="F565" s="10"/>
      <c r="G565" s="10"/>
      <c r="H565" s="10"/>
      <c r="I565" s="10"/>
    </row>
    <row r="566" spans="1:9" ht="18.95" customHeight="1" thickTop="1" thickBot="1">
      <c r="A566" s="267" t="s">
        <v>181</v>
      </c>
      <c r="B566" s="56"/>
      <c r="C566" s="90">
        <f>C242+C260+C341+C385+C441+C469+C511+C524+C547+C565</f>
        <v>31451180</v>
      </c>
      <c r="D566" s="268">
        <f>D242+D260+D341+D385+D441+D469+D511+D524+D547+D565</f>
        <v>18445785.509999998</v>
      </c>
      <c r="F566" s="10"/>
      <c r="G566" s="10"/>
      <c r="H566" s="10"/>
      <c r="I566" s="10"/>
    </row>
    <row r="567" spans="1:9" ht="18.95" customHeight="1" thickTop="1">
      <c r="A567" s="310"/>
      <c r="B567" s="10"/>
      <c r="C567" s="153"/>
      <c r="D567" s="76"/>
      <c r="F567" s="10"/>
      <c r="G567" s="10"/>
      <c r="H567" s="10"/>
      <c r="I567" s="10"/>
    </row>
    <row r="568" spans="1:9" ht="18.95" customHeight="1">
      <c r="A568" s="310"/>
      <c r="B568" s="10"/>
      <c r="C568" s="153"/>
      <c r="D568" s="76"/>
      <c r="F568" s="10"/>
      <c r="G568" s="10"/>
      <c r="H568" s="10"/>
      <c r="I568" s="10"/>
    </row>
    <row r="569" spans="1:9" ht="18.95" customHeight="1">
      <c r="A569" s="352" t="s">
        <v>303</v>
      </c>
      <c r="B569" s="352"/>
      <c r="C569" s="352"/>
      <c r="D569" s="352"/>
      <c r="F569" s="10"/>
      <c r="G569" s="10"/>
      <c r="H569" s="10"/>
      <c r="I569" s="10"/>
    </row>
    <row r="570" spans="1:9" ht="18.95" customHeight="1">
      <c r="A570" s="351" t="s">
        <v>304</v>
      </c>
      <c r="B570" s="351"/>
      <c r="C570" s="351"/>
      <c r="D570" s="351"/>
      <c r="F570" s="10"/>
      <c r="G570" s="10"/>
      <c r="H570" s="10"/>
      <c r="I570" s="10"/>
    </row>
    <row r="571" spans="1:9" ht="18.95" customHeight="1">
      <c r="A571" s="311"/>
      <c r="B571" s="10"/>
      <c r="C571" s="137"/>
      <c r="D571" s="137"/>
      <c r="F571" s="10"/>
      <c r="G571" s="10"/>
      <c r="H571" s="10"/>
      <c r="I571" s="10"/>
    </row>
    <row r="572" spans="1:9" ht="18.95" customHeight="1">
      <c r="A572" s="310"/>
      <c r="B572" s="10"/>
      <c r="C572" s="153"/>
      <c r="D572" s="76"/>
      <c r="F572" s="10"/>
      <c r="G572" s="10"/>
      <c r="H572" s="10"/>
      <c r="I572" s="10"/>
    </row>
    <row r="573" spans="1:9" ht="18.95" customHeight="1">
      <c r="A573" s="310"/>
      <c r="B573" s="10"/>
      <c r="C573" s="153"/>
      <c r="D573" s="76"/>
      <c r="F573" s="10"/>
      <c r="G573" s="10"/>
      <c r="H573" s="10"/>
      <c r="I573" s="10"/>
    </row>
    <row r="574" spans="1:9" ht="18.95" customHeight="1">
      <c r="A574" s="310"/>
      <c r="B574" s="10"/>
      <c r="C574" s="153"/>
      <c r="D574" s="76"/>
      <c r="F574" s="10"/>
      <c r="G574" s="10"/>
      <c r="H574" s="10"/>
      <c r="I574" s="10"/>
    </row>
    <row r="575" spans="1:9" ht="18.95" customHeight="1">
      <c r="A575" s="310"/>
      <c r="B575" s="10"/>
      <c r="C575" s="153"/>
      <c r="D575" s="76"/>
      <c r="F575" s="10"/>
      <c r="G575" s="10"/>
      <c r="H575" s="10"/>
      <c r="I575" s="10"/>
    </row>
    <row r="576" spans="1:9" ht="18.95" customHeight="1">
      <c r="A576" s="310"/>
      <c r="B576" s="10"/>
      <c r="C576" s="153"/>
      <c r="D576" s="76"/>
      <c r="F576" s="10"/>
      <c r="G576" s="10"/>
      <c r="H576" s="10"/>
      <c r="I576" s="10"/>
    </row>
    <row r="577" spans="1:9" ht="18.95" customHeight="1">
      <c r="A577" s="310"/>
      <c r="B577" s="10"/>
      <c r="C577" s="153"/>
      <c r="D577" s="76"/>
      <c r="F577" s="10"/>
      <c r="G577" s="10"/>
      <c r="H577" s="10"/>
      <c r="I577" s="10"/>
    </row>
    <row r="578" spans="1:9" ht="18.95" customHeight="1">
      <c r="A578" s="352"/>
      <c r="B578" s="352"/>
      <c r="C578" s="352"/>
      <c r="D578" s="352"/>
      <c r="F578" s="10"/>
      <c r="G578" s="10"/>
      <c r="H578" s="10"/>
      <c r="I578" s="10"/>
    </row>
    <row r="579" spans="1:9" ht="18.95" customHeight="1">
      <c r="A579" s="31"/>
      <c r="B579" s="10"/>
      <c r="C579" s="158"/>
      <c r="D579" s="126"/>
      <c r="F579" s="10"/>
      <c r="G579" s="10"/>
      <c r="H579" s="10"/>
      <c r="I579" s="10"/>
    </row>
    <row r="580" spans="1:9" ht="18.95" customHeight="1">
      <c r="A580" s="31"/>
      <c r="B580" s="10"/>
      <c r="C580" s="137"/>
      <c r="D580" s="92"/>
      <c r="F580" s="10"/>
      <c r="G580" s="10"/>
      <c r="H580" s="10"/>
      <c r="I580" s="10"/>
    </row>
    <row r="581" spans="1:9" ht="18.95" customHeight="1">
      <c r="A581" s="31"/>
      <c r="B581" s="10"/>
      <c r="C581" s="159"/>
      <c r="D581" s="92"/>
      <c r="F581" s="10"/>
      <c r="H581" s="10"/>
      <c r="I581" s="10"/>
    </row>
    <row r="582" spans="1:9" ht="18.95" customHeight="1">
      <c r="A582" s="31"/>
      <c r="B582" s="10"/>
      <c r="C582" s="159"/>
      <c r="D582" s="92"/>
    </row>
    <row r="583" spans="1:9" ht="18.95" customHeight="1">
      <c r="A583" s="10"/>
      <c r="B583" s="10"/>
      <c r="C583" s="137"/>
      <c r="D583" s="92"/>
    </row>
    <row r="584" spans="1:9" ht="18.95" customHeight="1">
      <c r="A584" s="10"/>
      <c r="B584" s="10"/>
      <c r="C584" s="137"/>
      <c r="D584" s="92"/>
    </row>
    <row r="585" spans="1:9" ht="18.95" customHeight="1">
      <c r="A585" s="10"/>
      <c r="B585" s="10"/>
      <c r="C585" s="137"/>
      <c r="D585" s="92"/>
    </row>
    <row r="586" spans="1:9" ht="18.95" customHeight="1">
      <c r="A586" s="10"/>
      <c r="B586" s="10"/>
      <c r="C586" s="137"/>
      <c r="D586" s="92"/>
    </row>
    <row r="587" spans="1:9" ht="18.95" customHeight="1">
      <c r="A587" s="10"/>
      <c r="B587" s="10"/>
      <c r="C587" s="137"/>
      <c r="D587" s="92"/>
    </row>
    <row r="588" spans="1:9" ht="18.95" customHeight="1">
      <c r="A588" s="10"/>
      <c r="B588" s="10"/>
      <c r="C588" s="137"/>
      <c r="D588" s="92"/>
    </row>
    <row r="589" spans="1:9" ht="18.95" customHeight="1">
      <c r="A589" s="10"/>
      <c r="B589" s="10"/>
      <c r="C589" s="137"/>
      <c r="D589" s="92"/>
    </row>
    <row r="590" spans="1:9" ht="18.95" customHeight="1">
      <c r="A590" s="10"/>
      <c r="B590" s="10"/>
      <c r="C590" s="137"/>
      <c r="D590" s="92"/>
    </row>
    <row r="591" spans="1:9" ht="18.95" customHeight="1">
      <c r="A591" s="10"/>
      <c r="B591" s="10"/>
      <c r="C591" s="137"/>
      <c r="D591" s="127"/>
    </row>
    <row r="592" spans="1:9" ht="18.95" customHeight="1">
      <c r="A592" s="310"/>
      <c r="B592" s="10"/>
      <c r="C592" s="118"/>
      <c r="D592" s="76"/>
    </row>
    <row r="593" spans="1:4" ht="18.95" customHeight="1">
      <c r="A593" s="10"/>
      <c r="B593" s="10"/>
      <c r="C593" s="137"/>
      <c r="D593" s="92"/>
    </row>
  </sheetData>
  <mergeCells count="77">
    <mergeCell ref="A67:D67"/>
    <mergeCell ref="A1:D1"/>
    <mergeCell ref="A2:D2"/>
    <mergeCell ref="A3:D3"/>
    <mergeCell ref="A4:A5"/>
    <mergeCell ref="B4:B5"/>
    <mergeCell ref="C4:C5"/>
    <mergeCell ref="D4:D5"/>
    <mergeCell ref="A42:D42"/>
    <mergeCell ref="A43:A44"/>
    <mergeCell ref="B43:B44"/>
    <mergeCell ref="C43:C44"/>
    <mergeCell ref="D43:D44"/>
    <mergeCell ref="A166:D166"/>
    <mergeCell ref="A68:D68"/>
    <mergeCell ref="A84:D84"/>
    <mergeCell ref="A85:A86"/>
    <mergeCell ref="B85:B86"/>
    <mergeCell ref="C85:C86"/>
    <mergeCell ref="D85:D86"/>
    <mergeCell ref="A125:D125"/>
    <mergeCell ref="A126:A127"/>
    <mergeCell ref="B126:B127"/>
    <mergeCell ref="C126:C127"/>
    <mergeCell ref="D126:D127"/>
    <mergeCell ref="A289:D289"/>
    <mergeCell ref="A167:A168"/>
    <mergeCell ref="B167:B168"/>
    <mergeCell ref="C167:C168"/>
    <mergeCell ref="D167:D168"/>
    <mergeCell ref="A207:D207"/>
    <mergeCell ref="A208:A209"/>
    <mergeCell ref="B208:B209"/>
    <mergeCell ref="C208:C209"/>
    <mergeCell ref="D208:D209"/>
    <mergeCell ref="A248:D248"/>
    <mergeCell ref="A249:A250"/>
    <mergeCell ref="B249:B250"/>
    <mergeCell ref="C249:C250"/>
    <mergeCell ref="D249:D250"/>
    <mergeCell ref="A412:D412"/>
    <mergeCell ref="A290:A291"/>
    <mergeCell ref="B290:B291"/>
    <mergeCell ref="C290:C291"/>
    <mergeCell ref="D290:D291"/>
    <mergeCell ref="A330:D330"/>
    <mergeCell ref="A331:A332"/>
    <mergeCell ref="B331:B332"/>
    <mergeCell ref="C331:C332"/>
    <mergeCell ref="D331:D332"/>
    <mergeCell ref="A371:D371"/>
    <mergeCell ref="A372:A373"/>
    <mergeCell ref="B372:B373"/>
    <mergeCell ref="C372:C373"/>
    <mergeCell ref="D372:D373"/>
    <mergeCell ref="A537:D537"/>
    <mergeCell ref="A413:A414"/>
    <mergeCell ref="B413:B414"/>
    <mergeCell ref="C413:C414"/>
    <mergeCell ref="D413:D414"/>
    <mergeCell ref="A453:D453"/>
    <mergeCell ref="A454:A455"/>
    <mergeCell ref="B454:B455"/>
    <mergeCell ref="C454:C455"/>
    <mergeCell ref="D454:D455"/>
    <mergeCell ref="A494:D494"/>
    <mergeCell ref="A495:A496"/>
    <mergeCell ref="B495:B496"/>
    <mergeCell ref="C495:C496"/>
    <mergeCell ref="D495:D496"/>
    <mergeCell ref="A578:D578"/>
    <mergeCell ref="A538:A539"/>
    <mergeCell ref="B538:B539"/>
    <mergeCell ref="C538:C539"/>
    <mergeCell ref="D538:D539"/>
    <mergeCell ref="A569:D569"/>
    <mergeCell ref="A570:D570"/>
  </mergeCells>
  <pageMargins left="0.78740157480314965" right="0.31496062992125984" top="0" bottom="0" header="0.51181102362204722" footer="0.44"/>
  <pageSetup orientation="portrait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3"/>
  <sheetViews>
    <sheetView tabSelected="1" zoomScaleSheetLayoutView="100" workbookViewId="0">
      <selection activeCell="D35" sqref="D35"/>
    </sheetView>
  </sheetViews>
  <sheetFormatPr defaultRowHeight="18.95" customHeight="1"/>
  <cols>
    <col min="1" max="1" width="53.5703125" style="191" customWidth="1"/>
    <col min="2" max="2" width="9.140625" style="191" customWidth="1"/>
    <col min="3" max="3" width="13.85546875" style="428" customWidth="1"/>
    <col min="4" max="4" width="14" style="636" customWidth="1"/>
    <col min="5" max="5" width="11.7109375" style="190" customWidth="1"/>
    <col min="6" max="6" width="9.28515625" style="191" customWidth="1"/>
    <col min="7" max="7" width="10.140625" style="191" customWidth="1"/>
    <col min="8" max="8" width="9.85546875" style="191" bestFit="1" customWidth="1"/>
    <col min="9" max="10" width="9.140625" style="191"/>
    <col min="11" max="11" width="9.85546875" style="191" bestFit="1" customWidth="1"/>
    <col min="12" max="16384" width="9.140625" style="191"/>
  </cols>
  <sheetData>
    <row r="1" spans="1:6" ht="18.95" customHeight="1">
      <c r="A1" s="365" t="s">
        <v>0</v>
      </c>
      <c r="B1" s="365"/>
      <c r="C1" s="365"/>
      <c r="D1" s="365"/>
    </row>
    <row r="2" spans="1:6" ht="18.95" customHeight="1">
      <c r="A2" s="365" t="s">
        <v>1</v>
      </c>
      <c r="B2" s="365"/>
      <c r="C2" s="365"/>
      <c r="D2" s="365"/>
    </row>
    <row r="3" spans="1:6" ht="18.95" customHeight="1">
      <c r="A3" s="366" t="s">
        <v>326</v>
      </c>
      <c r="B3" s="366"/>
      <c r="C3" s="366"/>
      <c r="D3" s="366"/>
    </row>
    <row r="4" spans="1:6" ht="18.95" customHeight="1">
      <c r="A4" s="367" t="s">
        <v>2</v>
      </c>
      <c r="B4" s="367" t="s">
        <v>3</v>
      </c>
      <c r="C4" s="368" t="s">
        <v>4</v>
      </c>
      <c r="D4" s="369" t="s">
        <v>5</v>
      </c>
    </row>
    <row r="5" spans="1:6" ht="18.95" customHeight="1">
      <c r="A5" s="370"/>
      <c r="B5" s="370"/>
      <c r="C5" s="371"/>
      <c r="D5" s="372"/>
    </row>
    <row r="6" spans="1:6" ht="18.95" customHeight="1">
      <c r="A6" s="373" t="s">
        <v>6</v>
      </c>
      <c r="B6" s="374"/>
      <c r="C6" s="375"/>
      <c r="D6" s="376"/>
    </row>
    <row r="7" spans="1:6" ht="18.95" customHeight="1">
      <c r="A7" s="377" t="s">
        <v>7</v>
      </c>
      <c r="B7" s="377"/>
      <c r="C7" s="378">
        <v>60000</v>
      </c>
      <c r="D7" s="379">
        <v>68243</v>
      </c>
      <c r="F7" s="380"/>
    </row>
    <row r="8" spans="1:6" ht="18.95" customHeight="1">
      <c r="A8" s="377" t="s">
        <v>8</v>
      </c>
      <c r="B8" s="377"/>
      <c r="C8" s="378">
        <v>75000</v>
      </c>
      <c r="D8" s="379">
        <v>76679</v>
      </c>
    </row>
    <row r="9" spans="1:6" ht="18.95" customHeight="1">
      <c r="A9" s="377" t="s">
        <v>9</v>
      </c>
      <c r="B9" s="377"/>
      <c r="C9" s="381">
        <v>3000</v>
      </c>
      <c r="D9" s="382">
        <v>3000</v>
      </c>
    </row>
    <row r="10" spans="1:6" ht="18.95" customHeight="1" thickBot="1">
      <c r="A10" s="383" t="s">
        <v>10</v>
      </c>
      <c r="B10" s="377"/>
      <c r="C10" s="384">
        <f>SUM(C7:C9)</f>
        <v>138000</v>
      </c>
      <c r="D10" s="385">
        <f>SUM(D7:D9)</f>
        <v>147922</v>
      </c>
    </row>
    <row r="11" spans="1:6" ht="18.95" customHeight="1" thickTop="1">
      <c r="A11" s="386" t="s">
        <v>11</v>
      </c>
      <c r="B11" s="377"/>
      <c r="C11" s="387"/>
      <c r="D11" s="388"/>
    </row>
    <row r="12" spans="1:6" ht="18.95" customHeight="1">
      <c r="A12" s="377" t="s">
        <v>12</v>
      </c>
      <c r="B12" s="377"/>
      <c r="C12" s="389">
        <v>1000000</v>
      </c>
      <c r="D12" s="390">
        <v>1036353.1</v>
      </c>
    </row>
    <row r="13" spans="1:6" ht="18.95" customHeight="1">
      <c r="A13" s="377" t="s">
        <v>13</v>
      </c>
      <c r="B13" s="377"/>
      <c r="C13" s="391">
        <v>1800000</v>
      </c>
      <c r="D13" s="390">
        <v>2497489.0099999998</v>
      </c>
    </row>
    <row r="14" spans="1:6" ht="18.95" customHeight="1">
      <c r="A14" s="377" t="s">
        <v>14</v>
      </c>
      <c r="B14" s="377"/>
      <c r="C14" s="392">
        <v>7800000</v>
      </c>
      <c r="D14" s="390">
        <v>7739749.4000000004</v>
      </c>
    </row>
    <row r="15" spans="1:6" ht="18.95" customHeight="1">
      <c r="A15" s="377" t="s">
        <v>15</v>
      </c>
      <c r="B15" s="377"/>
      <c r="C15" s="391">
        <v>100000</v>
      </c>
      <c r="D15" s="390">
        <v>68878.42</v>
      </c>
    </row>
    <row r="16" spans="1:6" ht="18.95" customHeight="1">
      <c r="A16" s="377" t="s">
        <v>16</v>
      </c>
      <c r="B16" s="377"/>
      <c r="C16" s="393">
        <v>370000</v>
      </c>
      <c r="D16" s="390">
        <v>498301.16</v>
      </c>
    </row>
    <row r="17" spans="1:4" s="190" customFormat="1" ht="18.95" customHeight="1">
      <c r="A17" s="377" t="s">
        <v>17</v>
      </c>
      <c r="B17" s="377"/>
      <c r="C17" s="391">
        <v>1000000</v>
      </c>
      <c r="D17" s="390">
        <v>869234</v>
      </c>
    </row>
    <row r="18" spans="1:4" s="190" customFormat="1" ht="18.95" customHeight="1">
      <c r="A18" s="377" t="s">
        <v>314</v>
      </c>
      <c r="B18" s="377"/>
      <c r="C18" s="391">
        <v>1900000</v>
      </c>
      <c r="D18" s="390">
        <v>1966598.08</v>
      </c>
    </row>
    <row r="19" spans="1:4" s="190" customFormat="1" ht="18.95" customHeight="1">
      <c r="A19" s="377" t="s">
        <v>315</v>
      </c>
      <c r="B19" s="377"/>
      <c r="C19" s="391">
        <v>70000</v>
      </c>
      <c r="D19" s="390">
        <v>99161.91</v>
      </c>
    </row>
    <row r="20" spans="1:4" s="190" customFormat="1" ht="18.95" customHeight="1">
      <c r="A20" s="377" t="s">
        <v>316</v>
      </c>
      <c r="B20" s="377"/>
      <c r="C20" s="392">
        <v>75000</v>
      </c>
      <c r="D20" s="390">
        <v>32373.34</v>
      </c>
    </row>
    <row r="21" spans="1:4" s="190" customFormat="1" ht="18.95" customHeight="1">
      <c r="A21" s="377" t="s">
        <v>317</v>
      </c>
      <c r="B21" s="377"/>
      <c r="C21" s="392">
        <v>5000</v>
      </c>
      <c r="D21" s="390">
        <v>0</v>
      </c>
    </row>
    <row r="22" spans="1:4" s="190" customFormat="1" ht="18.95" customHeight="1">
      <c r="A22" s="377" t="s">
        <v>318</v>
      </c>
      <c r="B22" s="377"/>
      <c r="C22" s="392">
        <v>0</v>
      </c>
      <c r="D22" s="394">
        <v>2289.1999999999998</v>
      </c>
    </row>
    <row r="23" spans="1:4" s="190" customFormat="1" ht="18.95" customHeight="1" thickBot="1">
      <c r="A23" s="383" t="s">
        <v>10</v>
      </c>
      <c r="B23" s="383"/>
      <c r="C23" s="395">
        <f>SUM(C12:C21)</f>
        <v>14120000</v>
      </c>
      <c r="D23" s="395">
        <f>SUM(D12:D22)</f>
        <v>14810427.619999999</v>
      </c>
    </row>
    <row r="24" spans="1:4" s="190" customFormat="1" ht="18.95" customHeight="1" thickTop="1">
      <c r="A24" s="386" t="s">
        <v>21</v>
      </c>
      <c r="B24" s="377"/>
      <c r="C24" s="387"/>
      <c r="D24" s="388"/>
    </row>
    <row r="25" spans="1:4" s="190" customFormat="1" ht="18.95" customHeight="1">
      <c r="A25" s="386" t="s">
        <v>22</v>
      </c>
      <c r="B25" s="377"/>
      <c r="C25" s="396"/>
      <c r="D25" s="396"/>
    </row>
    <row r="26" spans="1:4" s="190" customFormat="1" ht="18.95" customHeight="1">
      <c r="A26" s="377" t="s">
        <v>24</v>
      </c>
      <c r="B26" s="377"/>
      <c r="C26" s="396">
        <v>500</v>
      </c>
      <c r="D26" s="393">
        <v>59</v>
      </c>
    </row>
    <row r="27" spans="1:4" s="190" customFormat="1" ht="18.95" customHeight="1">
      <c r="A27" s="377" t="s">
        <v>25</v>
      </c>
      <c r="B27" s="377"/>
      <c r="C27" s="396">
        <v>500</v>
      </c>
      <c r="D27" s="393">
        <v>160</v>
      </c>
    </row>
    <row r="28" spans="1:4" s="190" customFormat="1" ht="18.95" customHeight="1">
      <c r="A28" s="377" t="s">
        <v>26</v>
      </c>
      <c r="B28" s="377"/>
      <c r="C28" s="396">
        <v>500</v>
      </c>
      <c r="D28" s="393"/>
    </row>
    <row r="29" spans="1:4" s="190" customFormat="1" ht="18.95" customHeight="1">
      <c r="A29" s="377" t="s">
        <v>27</v>
      </c>
      <c r="B29" s="377"/>
      <c r="C29" s="396">
        <v>500</v>
      </c>
      <c r="D29" s="393">
        <v>400</v>
      </c>
    </row>
    <row r="30" spans="1:4" s="190" customFormat="1" ht="18.95" customHeight="1">
      <c r="A30" s="377" t="s">
        <v>28</v>
      </c>
      <c r="B30" s="377"/>
      <c r="C30" s="396">
        <v>20000</v>
      </c>
      <c r="D30" s="393">
        <v>28604.06</v>
      </c>
    </row>
    <row r="31" spans="1:4" s="190" customFormat="1" ht="18.95" customHeight="1">
      <c r="A31" s="377" t="s">
        <v>310</v>
      </c>
      <c r="B31" s="377"/>
      <c r="C31" s="396">
        <v>0</v>
      </c>
      <c r="D31" s="393">
        <v>0</v>
      </c>
    </row>
    <row r="32" spans="1:4" s="190" customFormat="1" ht="18.95" customHeight="1">
      <c r="A32" s="397" t="s">
        <v>30</v>
      </c>
      <c r="B32" s="377"/>
      <c r="C32" s="398">
        <v>0</v>
      </c>
      <c r="D32" s="393">
        <v>0</v>
      </c>
    </row>
    <row r="33" spans="1:4" s="190" customFormat="1" ht="18.95" customHeight="1">
      <c r="A33" s="397" t="s">
        <v>31</v>
      </c>
      <c r="B33" s="377"/>
      <c r="C33" s="398">
        <v>500</v>
      </c>
      <c r="D33" s="393">
        <v>470</v>
      </c>
    </row>
    <row r="34" spans="1:4" s="190" customFormat="1" ht="18.95" customHeight="1">
      <c r="A34" s="397" t="s">
        <v>183</v>
      </c>
      <c r="B34" s="397"/>
      <c r="C34" s="398">
        <v>0</v>
      </c>
      <c r="D34" s="393">
        <v>0</v>
      </c>
    </row>
    <row r="35" spans="1:4" s="190" customFormat="1" ht="18.95" customHeight="1">
      <c r="A35" s="397" t="s">
        <v>32</v>
      </c>
      <c r="B35" s="397"/>
      <c r="C35" s="398">
        <v>500</v>
      </c>
      <c r="D35" s="393">
        <v>200</v>
      </c>
    </row>
    <row r="36" spans="1:4" s="190" customFormat="1" ht="18.95" customHeight="1">
      <c r="A36" s="397" t="s">
        <v>33</v>
      </c>
      <c r="B36" s="397"/>
      <c r="C36" s="398">
        <v>1000</v>
      </c>
      <c r="D36" s="393">
        <v>2541</v>
      </c>
    </row>
    <row r="37" spans="1:4" s="190" customFormat="1" ht="18.95" customHeight="1" thickBot="1">
      <c r="A37" s="399" t="s">
        <v>10</v>
      </c>
      <c r="B37" s="399"/>
      <c r="C37" s="400">
        <f>SUM(C26:C36)</f>
        <v>24000</v>
      </c>
      <c r="D37" s="401">
        <f>SUM(D26:D36)</f>
        <v>32434.06</v>
      </c>
    </row>
    <row r="38" spans="1:4" s="190" customFormat="1" ht="18.95" customHeight="1" thickTop="1">
      <c r="A38" s="402"/>
      <c r="B38" s="402"/>
      <c r="C38" s="403"/>
      <c r="D38" s="404"/>
    </row>
    <row r="39" spans="1:4" s="190" customFormat="1" ht="18.95" customHeight="1">
      <c r="A39" s="402"/>
      <c r="B39" s="402"/>
      <c r="C39" s="403"/>
      <c r="D39" s="404"/>
    </row>
    <row r="40" spans="1:4" s="190" customFormat="1" ht="18.95" customHeight="1">
      <c r="A40" s="402"/>
      <c r="B40" s="402"/>
      <c r="C40" s="403"/>
      <c r="D40" s="404"/>
    </row>
    <row r="41" spans="1:4" s="190" customFormat="1" ht="18.95" customHeight="1">
      <c r="A41" s="402"/>
      <c r="B41" s="402"/>
      <c r="C41" s="403"/>
      <c r="D41" s="404"/>
    </row>
    <row r="42" spans="1:4" s="190" customFormat="1" ht="18.75" customHeight="1">
      <c r="A42" s="366">
        <v>2</v>
      </c>
      <c r="B42" s="366"/>
      <c r="C42" s="366"/>
      <c r="D42" s="366"/>
    </row>
    <row r="43" spans="1:4" s="190" customFormat="1" ht="18.75" customHeight="1">
      <c r="A43" s="367" t="s">
        <v>2</v>
      </c>
      <c r="B43" s="367" t="s">
        <v>3</v>
      </c>
      <c r="C43" s="368" t="s">
        <v>4</v>
      </c>
      <c r="D43" s="369" t="s">
        <v>5</v>
      </c>
    </row>
    <row r="44" spans="1:4" s="190" customFormat="1" ht="18.75" customHeight="1">
      <c r="A44" s="370"/>
      <c r="B44" s="370"/>
      <c r="C44" s="371"/>
      <c r="D44" s="372"/>
    </row>
    <row r="45" spans="1:4" s="190" customFormat="1" ht="18.75" customHeight="1">
      <c r="A45" s="405" t="s">
        <v>34</v>
      </c>
      <c r="B45" s="397"/>
      <c r="C45" s="381"/>
      <c r="D45" s="376"/>
    </row>
    <row r="46" spans="1:4" s="190" customFormat="1" ht="18.75" customHeight="1">
      <c r="A46" s="377" t="s">
        <v>313</v>
      </c>
      <c r="B46" s="397"/>
      <c r="C46" s="381">
        <v>100000</v>
      </c>
      <c r="D46" s="394">
        <v>82968.149999999994</v>
      </c>
    </row>
    <row r="47" spans="1:4" s="190" customFormat="1" ht="18.75" customHeight="1" thickBot="1">
      <c r="A47" s="383" t="s">
        <v>10</v>
      </c>
      <c r="B47" s="383"/>
      <c r="C47" s="400">
        <f>SUM(C46)</f>
        <v>100000</v>
      </c>
      <c r="D47" s="406">
        <f>SUM(D46)</f>
        <v>82968.149999999994</v>
      </c>
    </row>
    <row r="48" spans="1:4" s="190" customFormat="1" ht="18.75" customHeight="1" thickTop="1">
      <c r="A48" s="386" t="s">
        <v>36</v>
      </c>
      <c r="B48" s="377"/>
      <c r="C48" s="387"/>
      <c r="D48" s="390"/>
    </row>
    <row r="49" spans="1:4" s="190" customFormat="1" ht="18.75" customHeight="1">
      <c r="A49" s="377" t="s">
        <v>37</v>
      </c>
      <c r="B49" s="377"/>
      <c r="C49" s="407">
        <v>500000</v>
      </c>
      <c r="D49" s="394">
        <v>611626</v>
      </c>
    </row>
    <row r="50" spans="1:4" s="190" customFormat="1" ht="18.75" customHeight="1">
      <c r="A50" s="377" t="s">
        <v>38</v>
      </c>
      <c r="B50" s="377"/>
      <c r="C50" s="381">
        <v>15000</v>
      </c>
      <c r="D50" s="382">
        <v>32500</v>
      </c>
    </row>
    <row r="51" spans="1:4" s="190" customFormat="1" ht="18.75" customHeight="1" thickBot="1">
      <c r="A51" s="383" t="s">
        <v>10</v>
      </c>
      <c r="B51" s="383"/>
      <c r="C51" s="400">
        <f>SUM(C49:C50)</f>
        <v>515000</v>
      </c>
      <c r="D51" s="406">
        <f>SUM(D49:D50)</f>
        <v>644126</v>
      </c>
    </row>
    <row r="52" spans="1:4" s="190" customFormat="1" ht="18.75" customHeight="1" thickTop="1">
      <c r="A52" s="386" t="s">
        <v>39</v>
      </c>
      <c r="B52" s="377"/>
      <c r="C52" s="387"/>
      <c r="D52" s="408"/>
    </row>
    <row r="53" spans="1:4" s="190" customFormat="1" ht="18.75" customHeight="1">
      <c r="A53" s="377" t="s">
        <v>40</v>
      </c>
      <c r="B53" s="377"/>
      <c r="C53" s="409">
        <v>80000</v>
      </c>
      <c r="D53" s="410">
        <v>182700</v>
      </c>
    </row>
    <row r="54" spans="1:4" s="190" customFormat="1" ht="18.75" customHeight="1">
      <c r="A54" s="377" t="s">
        <v>302</v>
      </c>
      <c r="B54" s="377"/>
      <c r="C54" s="411">
        <v>20000</v>
      </c>
      <c r="D54" s="412">
        <v>0</v>
      </c>
    </row>
    <row r="55" spans="1:4" s="190" customFormat="1" ht="18.75" customHeight="1" thickBot="1">
      <c r="A55" s="383" t="s">
        <v>10</v>
      </c>
      <c r="B55" s="383"/>
      <c r="C55" s="400">
        <f>SUM(C53:C54)</f>
        <v>100000</v>
      </c>
      <c r="D55" s="401">
        <f>SUM(D53:D54)</f>
        <v>182700</v>
      </c>
    </row>
    <row r="56" spans="1:4" s="190" customFormat="1" ht="18.75" customHeight="1" thickTop="1">
      <c r="A56" s="405" t="s">
        <v>41</v>
      </c>
      <c r="B56" s="383"/>
      <c r="C56" s="413"/>
      <c r="D56" s="414"/>
    </row>
    <row r="57" spans="1:4" s="190" customFormat="1" ht="18.75" customHeight="1">
      <c r="A57" s="415" t="s">
        <v>311</v>
      </c>
      <c r="B57" s="383"/>
      <c r="C57" s="396">
        <v>3000</v>
      </c>
      <c r="D57" s="396">
        <v>0</v>
      </c>
    </row>
    <row r="58" spans="1:4" s="190" customFormat="1" ht="18.75" customHeight="1" thickBot="1">
      <c r="A58" s="383" t="s">
        <v>10</v>
      </c>
      <c r="B58" s="383"/>
      <c r="C58" s="400">
        <f>SUM(C57:C57)</f>
        <v>3000</v>
      </c>
      <c r="D58" s="385">
        <f>SUM(D57:D57)</f>
        <v>0</v>
      </c>
    </row>
    <row r="59" spans="1:4" s="190" customFormat="1" ht="18.75" customHeight="1" thickTop="1">
      <c r="A59" s="386" t="s">
        <v>43</v>
      </c>
      <c r="B59" s="377"/>
      <c r="C59" s="387"/>
      <c r="D59" s="388"/>
    </row>
    <row r="60" spans="1:4" s="190" customFormat="1" ht="18.75" customHeight="1">
      <c r="A60" s="386" t="s">
        <v>44</v>
      </c>
      <c r="B60" s="377"/>
      <c r="C60" s="378"/>
      <c r="D60" s="409"/>
    </row>
    <row r="61" spans="1:4" s="190" customFormat="1" ht="18.75" customHeight="1">
      <c r="A61" s="377" t="s">
        <v>312</v>
      </c>
      <c r="B61" s="377"/>
      <c r="C61" s="391">
        <v>16451180</v>
      </c>
      <c r="D61" s="382">
        <v>15275021</v>
      </c>
    </row>
    <row r="62" spans="1:4" s="190" customFormat="1" ht="18.75" customHeight="1">
      <c r="A62" s="377" t="s">
        <v>384</v>
      </c>
      <c r="B62" s="383"/>
      <c r="C62" s="416">
        <v>0</v>
      </c>
      <c r="D62" s="382">
        <v>3884000</v>
      </c>
    </row>
    <row r="63" spans="1:4" s="190" customFormat="1" ht="18.75" customHeight="1" thickBot="1">
      <c r="A63" s="417" t="s">
        <v>45</v>
      </c>
      <c r="B63" s="417"/>
      <c r="C63" s="395">
        <f>SUM(C61:C62)</f>
        <v>16451180</v>
      </c>
      <c r="D63" s="385">
        <f>SUM(D61:D62)</f>
        <v>19159021</v>
      </c>
    </row>
    <row r="64" spans="1:4" s="190" customFormat="1" ht="18.75" customHeight="1" thickTop="1" thickBot="1">
      <c r="A64" s="418" t="s">
        <v>308</v>
      </c>
      <c r="B64" s="419"/>
      <c r="C64" s="420">
        <f>C10+C23+C37+C47+C51+C55+C58+C63</f>
        <v>31451180</v>
      </c>
      <c r="D64" s="420">
        <f>D10+D23+D37+D47+D51+D55+D58+D63</f>
        <v>35059598.829999998</v>
      </c>
    </row>
    <row r="65" spans="1:4" s="190" customFormat="1" ht="18.75" customHeight="1" thickTop="1">
      <c r="A65" s="402"/>
      <c r="C65" s="421"/>
      <c r="D65" s="421"/>
    </row>
    <row r="66" spans="1:4" s="190" customFormat="1" ht="18.95" customHeight="1">
      <c r="A66" s="402"/>
      <c r="C66" s="421"/>
      <c r="D66" s="421"/>
    </row>
    <row r="67" spans="1:4" s="190" customFormat="1" ht="18.95" customHeight="1">
      <c r="A67" s="422" t="s">
        <v>303</v>
      </c>
      <c r="B67" s="422"/>
      <c r="C67" s="422"/>
      <c r="D67" s="422"/>
    </row>
    <row r="68" spans="1:4" s="190" customFormat="1" ht="18.95" customHeight="1">
      <c r="A68" s="423" t="s">
        <v>307</v>
      </c>
      <c r="B68" s="423"/>
      <c r="C68" s="423"/>
      <c r="D68" s="423"/>
    </row>
    <row r="69" spans="1:4" s="190" customFormat="1" ht="18.95" customHeight="1">
      <c r="A69" s="424"/>
      <c r="B69" s="424"/>
      <c r="C69" s="424"/>
      <c r="D69" s="424"/>
    </row>
    <row r="70" spans="1:4" s="190" customFormat="1" ht="18.95" customHeight="1">
      <c r="A70" s="424"/>
      <c r="B70" s="424"/>
      <c r="C70" s="424"/>
      <c r="D70" s="424"/>
    </row>
    <row r="71" spans="1:4" s="190" customFormat="1" ht="18.95" customHeight="1">
      <c r="A71" s="424"/>
      <c r="B71" s="424"/>
      <c r="C71" s="424"/>
      <c r="D71" s="424"/>
    </row>
    <row r="72" spans="1:4" s="190" customFormat="1" ht="18.95" customHeight="1">
      <c r="A72" s="424"/>
      <c r="B72" s="424"/>
      <c r="C72" s="424"/>
      <c r="D72" s="424"/>
    </row>
    <row r="73" spans="1:4" s="190" customFormat="1" ht="18.95" customHeight="1">
      <c r="A73" s="424"/>
      <c r="B73" s="424"/>
      <c r="C73" s="424"/>
      <c r="D73" s="424"/>
    </row>
    <row r="74" spans="1:4" s="190" customFormat="1" ht="18.95" customHeight="1">
      <c r="A74" s="424"/>
      <c r="B74" s="424"/>
      <c r="C74" s="424"/>
      <c r="D74" s="424"/>
    </row>
    <row r="75" spans="1:4" s="190" customFormat="1" ht="18.95" customHeight="1">
      <c r="A75" s="424"/>
      <c r="B75" s="424"/>
      <c r="C75" s="424"/>
      <c r="D75" s="424"/>
    </row>
    <row r="76" spans="1:4" s="190" customFormat="1" ht="18.95" customHeight="1">
      <c r="A76" s="424"/>
      <c r="B76" s="424"/>
      <c r="C76" s="424"/>
      <c r="D76" s="424"/>
    </row>
    <row r="77" spans="1:4" s="190" customFormat="1" ht="18.95" customHeight="1">
      <c r="A77" s="424"/>
      <c r="B77" s="424"/>
      <c r="C77" s="424"/>
      <c r="D77" s="424"/>
    </row>
    <row r="78" spans="1:4" s="190" customFormat="1" ht="18.95" customHeight="1">
      <c r="A78" s="424"/>
      <c r="B78" s="424"/>
      <c r="C78" s="424"/>
      <c r="D78" s="424"/>
    </row>
    <row r="79" spans="1:4" s="190" customFormat="1" ht="18.95" customHeight="1">
      <c r="A79" s="424"/>
      <c r="B79" s="424"/>
      <c r="C79" s="424"/>
      <c r="D79" s="424"/>
    </row>
    <row r="80" spans="1:4" s="190" customFormat="1" ht="18.95" customHeight="1">
      <c r="A80" s="424" t="s">
        <v>300</v>
      </c>
      <c r="C80" s="425"/>
      <c r="D80" s="425"/>
    </row>
    <row r="81" spans="1:7" ht="18.95" customHeight="1">
      <c r="A81" s="424"/>
      <c r="B81" s="190"/>
      <c r="C81" s="425"/>
      <c r="D81" s="425"/>
    </row>
    <row r="82" spans="1:7" ht="18.95" customHeight="1">
      <c r="A82" s="424"/>
      <c r="B82" s="190"/>
      <c r="C82" s="425"/>
      <c r="D82" s="425"/>
    </row>
    <row r="83" spans="1:7" ht="18.95" customHeight="1">
      <c r="A83" s="424"/>
      <c r="B83" s="190"/>
      <c r="C83" s="425"/>
      <c r="D83" s="425"/>
    </row>
    <row r="84" spans="1:7" ht="18.95" customHeight="1">
      <c r="A84" s="366">
        <v>3</v>
      </c>
      <c r="B84" s="366"/>
      <c r="C84" s="366"/>
      <c r="D84" s="366"/>
    </row>
    <row r="85" spans="1:7" ht="18.95" customHeight="1">
      <c r="A85" s="426" t="s">
        <v>2</v>
      </c>
      <c r="B85" s="426" t="s">
        <v>3</v>
      </c>
      <c r="C85" s="427" t="s">
        <v>4</v>
      </c>
      <c r="D85" s="427" t="s">
        <v>46</v>
      </c>
    </row>
    <row r="86" spans="1:7" ht="18.95" customHeight="1">
      <c r="A86" s="426"/>
      <c r="B86" s="426"/>
      <c r="C86" s="427"/>
      <c r="D86" s="427"/>
    </row>
    <row r="87" spans="1:7" ht="18.95" customHeight="1">
      <c r="A87" s="386" t="s">
        <v>47</v>
      </c>
      <c r="B87" s="377"/>
      <c r="C87" s="378"/>
      <c r="D87" s="409"/>
    </row>
    <row r="88" spans="1:7" ht="18.95" customHeight="1">
      <c r="A88" s="386" t="s">
        <v>48</v>
      </c>
      <c r="B88" s="377"/>
      <c r="C88" s="378"/>
      <c r="D88" s="409"/>
    </row>
    <row r="89" spans="1:7" ht="18.95" customHeight="1">
      <c r="A89" s="386" t="s">
        <v>49</v>
      </c>
      <c r="B89" s="377"/>
      <c r="C89" s="378"/>
      <c r="D89" s="409"/>
    </row>
    <row r="90" spans="1:7" ht="18.95" customHeight="1">
      <c r="A90" s="386" t="s">
        <v>50</v>
      </c>
      <c r="B90" s="377"/>
      <c r="C90" s="378"/>
      <c r="D90" s="409"/>
    </row>
    <row r="91" spans="1:7" ht="18.95" customHeight="1">
      <c r="A91" s="386" t="s">
        <v>51</v>
      </c>
      <c r="B91" s="377"/>
      <c r="C91" s="378"/>
      <c r="D91" s="409"/>
    </row>
    <row r="92" spans="1:7" ht="18.95" customHeight="1">
      <c r="A92" s="377" t="s">
        <v>52</v>
      </c>
      <c r="B92" s="377"/>
      <c r="C92" s="378">
        <v>379440</v>
      </c>
      <c r="D92" s="409">
        <v>379440</v>
      </c>
      <c r="G92" s="428">
        <f>C92-D92</f>
        <v>0</v>
      </c>
    </row>
    <row r="93" spans="1:7" ht="18.95" customHeight="1">
      <c r="A93" s="377" t="s">
        <v>53</v>
      </c>
      <c r="B93" s="377"/>
      <c r="C93" s="378">
        <v>42120</v>
      </c>
      <c r="D93" s="409">
        <v>31560</v>
      </c>
      <c r="G93" s="428">
        <f t="shared" ref="G93:G96" si="0">C93-D93</f>
        <v>10560</v>
      </c>
    </row>
    <row r="94" spans="1:7" ht="18.95" customHeight="1">
      <c r="A94" s="377" t="s">
        <v>54</v>
      </c>
      <c r="B94" s="377"/>
      <c r="C94" s="378">
        <v>42120</v>
      </c>
      <c r="D94" s="409">
        <v>31560</v>
      </c>
      <c r="G94" s="428">
        <f t="shared" si="0"/>
        <v>10560</v>
      </c>
    </row>
    <row r="95" spans="1:7" ht="18.95" customHeight="1">
      <c r="A95" s="377" t="s">
        <v>55</v>
      </c>
      <c r="B95" s="377"/>
      <c r="C95" s="381">
        <v>86400</v>
      </c>
      <c r="D95" s="409">
        <v>4412</v>
      </c>
      <c r="G95" s="428">
        <f t="shared" si="0"/>
        <v>81988</v>
      </c>
    </row>
    <row r="96" spans="1:7" ht="18.95" customHeight="1">
      <c r="A96" s="377" t="s">
        <v>56</v>
      </c>
      <c r="B96" s="377"/>
      <c r="C96" s="381">
        <v>1800000</v>
      </c>
      <c r="D96" s="409">
        <v>1800000</v>
      </c>
      <c r="G96" s="428">
        <f t="shared" si="0"/>
        <v>0</v>
      </c>
    </row>
    <row r="97" spans="1:8" ht="18.95" customHeight="1" thickBot="1">
      <c r="A97" s="383" t="s">
        <v>45</v>
      </c>
      <c r="B97" s="377"/>
      <c r="C97" s="384">
        <f>SUM(C92:C96)</f>
        <v>2350080</v>
      </c>
      <c r="D97" s="384">
        <f>SUM(D92:D96)</f>
        <v>2246972</v>
      </c>
    </row>
    <row r="98" spans="1:8" ht="18.95" customHeight="1" thickTop="1">
      <c r="A98" s="386" t="s">
        <v>57</v>
      </c>
      <c r="B98" s="377"/>
      <c r="C98" s="387"/>
      <c r="D98" s="388"/>
    </row>
    <row r="99" spans="1:8" ht="18.95" customHeight="1">
      <c r="A99" s="377" t="s">
        <v>96</v>
      </c>
      <c r="B99" s="377"/>
      <c r="C99" s="407">
        <f>2087280-8000</f>
        <v>2079280</v>
      </c>
      <c r="D99" s="409">
        <v>1773437</v>
      </c>
      <c r="E99" s="190" t="s">
        <v>355</v>
      </c>
      <c r="G99" s="428">
        <f t="shared" ref="G99:G103" si="1">C99-D99</f>
        <v>305843</v>
      </c>
    </row>
    <row r="100" spans="1:8" ht="18.95" customHeight="1">
      <c r="A100" s="415" t="s">
        <v>58</v>
      </c>
      <c r="B100" s="429"/>
      <c r="C100" s="396">
        <v>168000</v>
      </c>
      <c r="D100" s="388">
        <v>150500</v>
      </c>
      <c r="E100" s="430"/>
      <c r="G100" s="428">
        <f t="shared" si="1"/>
        <v>17500</v>
      </c>
    </row>
    <row r="101" spans="1:8" ht="18.95" customHeight="1">
      <c r="A101" s="377" t="s">
        <v>188</v>
      </c>
      <c r="B101" s="377"/>
      <c r="C101" s="387">
        <f>258240+8000</f>
        <v>266240</v>
      </c>
      <c r="D101" s="409">
        <v>264360</v>
      </c>
      <c r="E101" s="190" t="s">
        <v>354</v>
      </c>
      <c r="G101" s="428">
        <f t="shared" si="1"/>
        <v>1880</v>
      </c>
    </row>
    <row r="102" spans="1:8" ht="18.95" customHeight="1">
      <c r="A102" s="415" t="s">
        <v>189</v>
      </c>
      <c r="B102" s="377"/>
      <c r="C102" s="387">
        <v>21180</v>
      </c>
      <c r="D102" s="409">
        <v>15060</v>
      </c>
      <c r="G102" s="428">
        <f t="shared" si="1"/>
        <v>6120</v>
      </c>
    </row>
    <row r="103" spans="1:8" ht="18.95" customHeight="1">
      <c r="A103" s="415" t="s">
        <v>190</v>
      </c>
      <c r="B103" s="383"/>
      <c r="C103" s="398">
        <v>89640</v>
      </c>
      <c r="D103" s="431">
        <v>85167</v>
      </c>
      <c r="G103" s="428">
        <f t="shared" si="1"/>
        <v>4473</v>
      </c>
    </row>
    <row r="104" spans="1:8" ht="18.95" customHeight="1" thickBot="1">
      <c r="A104" s="383" t="s">
        <v>10</v>
      </c>
      <c r="B104" s="377"/>
      <c r="C104" s="384">
        <f>SUM(C99:C103)</f>
        <v>2624340</v>
      </c>
      <c r="D104" s="384">
        <f>SUM(D99:D103)</f>
        <v>2288524</v>
      </c>
    </row>
    <row r="105" spans="1:8" ht="18.95" customHeight="1" thickTop="1">
      <c r="A105" s="386" t="s">
        <v>60</v>
      </c>
      <c r="B105" s="377"/>
      <c r="C105" s="387"/>
      <c r="D105" s="388"/>
    </row>
    <row r="106" spans="1:8" ht="18.95" customHeight="1">
      <c r="A106" s="386" t="s">
        <v>61</v>
      </c>
      <c r="B106" s="377"/>
      <c r="C106" s="378"/>
      <c r="D106" s="409"/>
    </row>
    <row r="107" spans="1:8" ht="18.95" customHeight="1">
      <c r="A107" s="386" t="s">
        <v>62</v>
      </c>
      <c r="B107" s="377"/>
      <c r="C107" s="378"/>
      <c r="D107" s="409"/>
    </row>
    <row r="108" spans="1:8" ht="18.95" customHeight="1">
      <c r="A108" s="377" t="s">
        <v>63</v>
      </c>
      <c r="B108" s="377"/>
      <c r="C108" s="391">
        <f>150000-50000-50000</f>
        <v>50000</v>
      </c>
      <c r="D108" s="409">
        <v>0</v>
      </c>
      <c r="E108" s="190" t="s">
        <v>330</v>
      </c>
      <c r="F108" s="191" t="s">
        <v>334</v>
      </c>
      <c r="H108" s="428">
        <f>C108-D108</f>
        <v>50000</v>
      </c>
    </row>
    <row r="109" spans="1:8" ht="18.95" customHeight="1">
      <c r="A109" s="377" t="s">
        <v>64</v>
      </c>
      <c r="B109" s="377"/>
      <c r="C109" s="378">
        <v>30000</v>
      </c>
      <c r="D109" s="409">
        <v>15300</v>
      </c>
      <c r="H109" s="428">
        <f t="shared" ref="H109:H112" si="2">C109-D109</f>
        <v>14700</v>
      </c>
    </row>
    <row r="110" spans="1:8" ht="18.95" customHeight="1">
      <c r="A110" s="377" t="s">
        <v>65</v>
      </c>
      <c r="B110" s="377"/>
      <c r="C110" s="378">
        <v>10000</v>
      </c>
      <c r="D110" s="409">
        <v>0</v>
      </c>
      <c r="H110" s="428">
        <f t="shared" si="2"/>
        <v>10000</v>
      </c>
    </row>
    <row r="111" spans="1:8" ht="18.95" customHeight="1">
      <c r="A111" s="377" t="s">
        <v>66</v>
      </c>
      <c r="B111" s="377"/>
      <c r="C111" s="381">
        <v>201000</v>
      </c>
      <c r="D111" s="409">
        <v>130201</v>
      </c>
      <c r="G111" s="190"/>
      <c r="H111" s="428">
        <f t="shared" si="2"/>
        <v>70799</v>
      </c>
    </row>
    <row r="112" spans="1:8" ht="18.95" customHeight="1">
      <c r="A112" s="397" t="s">
        <v>67</v>
      </c>
      <c r="B112" s="397"/>
      <c r="C112" s="381">
        <v>30000</v>
      </c>
      <c r="D112" s="432">
        <v>11700</v>
      </c>
      <c r="H112" s="428">
        <f t="shared" si="2"/>
        <v>18300</v>
      </c>
    </row>
    <row r="113" spans="1:4" s="190" customFormat="1" ht="18.95" customHeight="1" thickBot="1">
      <c r="A113" s="399" t="s">
        <v>10</v>
      </c>
      <c r="B113" s="399"/>
      <c r="C113" s="395">
        <f>SUM(C108:C112)</f>
        <v>321000</v>
      </c>
      <c r="D113" s="395">
        <f>SUM(D108:D112)</f>
        <v>157201</v>
      </c>
    </row>
    <row r="114" spans="1:4" s="190" customFormat="1" ht="18.95" customHeight="1" thickTop="1">
      <c r="A114" s="402"/>
      <c r="B114" s="402"/>
      <c r="C114" s="433"/>
      <c r="D114" s="404"/>
    </row>
    <row r="115" spans="1:4" s="190" customFormat="1" ht="18.95" customHeight="1">
      <c r="A115" s="402"/>
      <c r="B115" s="402"/>
      <c r="C115" s="433"/>
      <c r="D115" s="404"/>
    </row>
    <row r="116" spans="1:4" s="190" customFormat="1" ht="18.95" customHeight="1">
      <c r="A116" s="402"/>
      <c r="B116" s="402"/>
      <c r="C116" s="433"/>
      <c r="D116" s="404"/>
    </row>
    <row r="117" spans="1:4" s="190" customFormat="1" ht="18.95" customHeight="1">
      <c r="A117" s="402"/>
      <c r="B117" s="402"/>
      <c r="C117" s="433"/>
      <c r="D117" s="404"/>
    </row>
    <row r="118" spans="1:4" s="190" customFormat="1" ht="18.95" customHeight="1">
      <c r="A118" s="402"/>
      <c r="B118" s="402"/>
      <c r="C118" s="433"/>
      <c r="D118" s="404"/>
    </row>
    <row r="119" spans="1:4" s="190" customFormat="1" ht="18.95" customHeight="1">
      <c r="A119" s="402"/>
      <c r="B119" s="402"/>
      <c r="C119" s="433"/>
      <c r="D119" s="404"/>
    </row>
    <row r="120" spans="1:4" s="190" customFormat="1" ht="18.95" customHeight="1">
      <c r="A120" s="402"/>
      <c r="B120" s="402"/>
      <c r="C120" s="433"/>
      <c r="D120" s="404"/>
    </row>
    <row r="121" spans="1:4" s="190" customFormat="1" ht="18.95" customHeight="1">
      <c r="A121" s="402"/>
      <c r="B121" s="402"/>
      <c r="C121" s="433"/>
      <c r="D121" s="404"/>
    </row>
    <row r="122" spans="1:4" s="190" customFormat="1" ht="18.95" customHeight="1">
      <c r="A122" s="402"/>
      <c r="B122" s="402"/>
      <c r="C122" s="433"/>
      <c r="D122" s="404"/>
    </row>
    <row r="123" spans="1:4" s="190" customFormat="1" ht="18.95" customHeight="1">
      <c r="A123" s="402"/>
      <c r="B123" s="402"/>
      <c r="C123" s="433"/>
      <c r="D123" s="404"/>
    </row>
    <row r="124" spans="1:4" s="190" customFormat="1" ht="18.95" customHeight="1">
      <c r="A124" s="402"/>
      <c r="B124" s="402"/>
      <c r="C124" s="433"/>
      <c r="D124" s="404"/>
    </row>
    <row r="125" spans="1:4" s="190" customFormat="1" ht="18.95" customHeight="1">
      <c r="A125" s="366">
        <v>4</v>
      </c>
      <c r="B125" s="366"/>
      <c r="C125" s="366"/>
      <c r="D125" s="366"/>
    </row>
    <row r="126" spans="1:4" s="190" customFormat="1" ht="18.95" customHeight="1">
      <c r="A126" s="367" t="s">
        <v>2</v>
      </c>
      <c r="B126" s="367" t="s">
        <v>3</v>
      </c>
      <c r="C126" s="368" t="s">
        <v>4</v>
      </c>
      <c r="D126" s="369" t="s">
        <v>46</v>
      </c>
    </row>
    <row r="127" spans="1:4" s="190" customFormat="1" ht="18.95" customHeight="1">
      <c r="A127" s="370"/>
      <c r="B127" s="370"/>
      <c r="C127" s="371"/>
      <c r="D127" s="372"/>
    </row>
    <row r="128" spans="1:4" s="190" customFormat="1" ht="18.95" customHeight="1">
      <c r="A128" s="434" t="s">
        <v>68</v>
      </c>
      <c r="B128" s="435"/>
      <c r="C128" s="436"/>
      <c r="D128" s="376"/>
    </row>
    <row r="129" spans="1:10" ht="18.95" customHeight="1">
      <c r="A129" s="377" t="s">
        <v>69</v>
      </c>
      <c r="B129" s="377"/>
      <c r="C129" s="391">
        <f>20000+50000</f>
        <v>70000</v>
      </c>
      <c r="D129" s="409">
        <v>49415.5</v>
      </c>
      <c r="E129" s="190" t="s">
        <v>331</v>
      </c>
      <c r="J129" s="363">
        <f>C129-D129</f>
        <v>20584.5</v>
      </c>
    </row>
    <row r="130" spans="1:10" ht="18.95" customHeight="1">
      <c r="A130" s="377" t="s">
        <v>70</v>
      </c>
      <c r="B130" s="377"/>
      <c r="C130" s="378">
        <v>70000</v>
      </c>
      <c r="D130" s="409">
        <v>28150</v>
      </c>
      <c r="J130" s="363">
        <f t="shared" ref="J130:J139" si="3">C130-D130</f>
        <v>41850</v>
      </c>
    </row>
    <row r="131" spans="1:10" ht="18.95" customHeight="1">
      <c r="A131" s="18" t="s">
        <v>71</v>
      </c>
      <c r="B131" s="377"/>
      <c r="C131" s="136"/>
      <c r="D131" s="86"/>
      <c r="J131" s="363">
        <f t="shared" si="3"/>
        <v>0</v>
      </c>
    </row>
    <row r="132" spans="1:10" ht="18.95" customHeight="1">
      <c r="A132" s="377" t="s">
        <v>192</v>
      </c>
      <c r="B132" s="19"/>
      <c r="C132" s="378">
        <v>100000</v>
      </c>
      <c r="D132" s="409">
        <v>66799</v>
      </c>
      <c r="J132" s="363">
        <f t="shared" si="3"/>
        <v>33201</v>
      </c>
    </row>
    <row r="133" spans="1:10" ht="18.95" customHeight="1">
      <c r="A133" s="377" t="s">
        <v>191</v>
      </c>
      <c r="B133" s="377"/>
      <c r="C133" s="396">
        <f>80000+2000</f>
        <v>82000</v>
      </c>
      <c r="D133" s="409">
        <v>80600</v>
      </c>
      <c r="E133" s="190" t="s">
        <v>380</v>
      </c>
      <c r="J133" s="363">
        <f t="shared" si="3"/>
        <v>1400</v>
      </c>
    </row>
    <row r="134" spans="1:10" ht="18.95" customHeight="1">
      <c r="A134" s="377" t="s">
        <v>193</v>
      </c>
      <c r="B134" s="377"/>
      <c r="C134" s="396">
        <v>50000</v>
      </c>
      <c r="D134" s="409">
        <v>42000</v>
      </c>
      <c r="J134" s="363">
        <f t="shared" si="3"/>
        <v>8000</v>
      </c>
    </row>
    <row r="135" spans="1:10" ht="18.95" customHeight="1">
      <c r="A135" s="377" t="s">
        <v>194</v>
      </c>
      <c r="B135" s="377"/>
      <c r="C135" s="393">
        <f>200000+176600</f>
        <v>376600</v>
      </c>
      <c r="D135" s="409">
        <v>373200</v>
      </c>
      <c r="E135" s="190" t="s">
        <v>333</v>
      </c>
      <c r="J135" s="363">
        <f t="shared" si="3"/>
        <v>3400</v>
      </c>
    </row>
    <row r="136" spans="1:10" ht="18.95" customHeight="1">
      <c r="A136" s="377" t="s">
        <v>195</v>
      </c>
      <c r="B136" s="377"/>
      <c r="C136" s="398">
        <f>300000-115000-100000-2000</f>
        <v>83000</v>
      </c>
      <c r="D136" s="432">
        <v>0</v>
      </c>
      <c r="E136" s="190" t="s">
        <v>347</v>
      </c>
      <c r="F136" s="191" t="s">
        <v>365</v>
      </c>
      <c r="G136" s="191" t="s">
        <v>381</v>
      </c>
      <c r="J136" s="363">
        <f t="shared" si="3"/>
        <v>83000</v>
      </c>
    </row>
    <row r="137" spans="1:10" ht="18.95" customHeight="1">
      <c r="A137" s="377" t="s">
        <v>196</v>
      </c>
      <c r="B137" s="377"/>
      <c r="C137" s="398">
        <v>20000</v>
      </c>
      <c r="D137" s="432">
        <v>0</v>
      </c>
      <c r="J137" s="363">
        <f t="shared" si="3"/>
        <v>20000</v>
      </c>
    </row>
    <row r="138" spans="1:10" ht="18.95" customHeight="1">
      <c r="A138" s="377" t="s">
        <v>197</v>
      </c>
      <c r="B138" s="377"/>
      <c r="C138" s="398">
        <v>10000</v>
      </c>
      <c r="D138" s="432">
        <v>6000</v>
      </c>
      <c r="J138" s="363">
        <f t="shared" si="3"/>
        <v>4000</v>
      </c>
    </row>
    <row r="139" spans="1:10" ht="18.95" customHeight="1">
      <c r="A139" s="377" t="s">
        <v>72</v>
      </c>
      <c r="B139" s="377"/>
      <c r="C139" s="398">
        <v>5000</v>
      </c>
      <c r="D139" s="432">
        <v>0</v>
      </c>
      <c r="J139" s="363">
        <f t="shared" si="3"/>
        <v>5000</v>
      </c>
    </row>
    <row r="140" spans="1:10" ht="18.95" customHeight="1" thickBot="1">
      <c r="A140" s="383" t="s">
        <v>10</v>
      </c>
      <c r="B140" s="377"/>
      <c r="C140" s="400">
        <f>SUM(C129:C139)</f>
        <v>866600</v>
      </c>
      <c r="D140" s="400">
        <f>SUM(D129:D139)</f>
        <v>646164.5</v>
      </c>
    </row>
    <row r="141" spans="1:10" ht="18.95" customHeight="1" thickTop="1">
      <c r="A141" s="386" t="s">
        <v>73</v>
      </c>
      <c r="B141" s="377"/>
      <c r="C141" s="437"/>
      <c r="D141" s="388"/>
    </row>
    <row r="142" spans="1:10" ht="18.95" customHeight="1">
      <c r="A142" s="377" t="s">
        <v>209</v>
      </c>
      <c r="B142" s="377"/>
      <c r="C142" s="396">
        <v>70000</v>
      </c>
      <c r="D142" s="409">
        <v>69118</v>
      </c>
      <c r="G142" s="363">
        <f>C142-D142</f>
        <v>882</v>
      </c>
    </row>
    <row r="143" spans="1:10" ht="18.95" customHeight="1">
      <c r="A143" s="377" t="s">
        <v>210</v>
      </c>
      <c r="B143" s="377"/>
      <c r="C143" s="398">
        <v>5000</v>
      </c>
      <c r="D143" s="409">
        <v>0</v>
      </c>
      <c r="G143" s="363">
        <f t="shared" ref="G143:G148" si="4">C143-D143</f>
        <v>5000</v>
      </c>
    </row>
    <row r="144" spans="1:10" ht="18.95" customHeight="1">
      <c r="A144" s="377" t="s">
        <v>211</v>
      </c>
      <c r="B144" s="377"/>
      <c r="C144" s="381">
        <v>10000</v>
      </c>
      <c r="D144" s="431">
        <v>5440</v>
      </c>
      <c r="G144" s="363">
        <f t="shared" si="4"/>
        <v>4560</v>
      </c>
    </row>
    <row r="145" spans="1:7" ht="18.95" customHeight="1">
      <c r="A145" s="377" t="s">
        <v>212</v>
      </c>
      <c r="B145" s="377"/>
      <c r="C145" s="378">
        <v>20000</v>
      </c>
      <c r="D145" s="409">
        <v>0</v>
      </c>
      <c r="G145" s="363">
        <f t="shared" si="4"/>
        <v>20000</v>
      </c>
    </row>
    <row r="146" spans="1:7" ht="18.95" customHeight="1">
      <c r="A146" s="377" t="s">
        <v>213</v>
      </c>
      <c r="B146" s="377"/>
      <c r="C146" s="378">
        <v>50000</v>
      </c>
      <c r="D146" s="409">
        <v>0</v>
      </c>
      <c r="G146" s="363">
        <f t="shared" si="4"/>
        <v>50000</v>
      </c>
    </row>
    <row r="147" spans="1:7" ht="18.95" customHeight="1">
      <c r="A147" s="377" t="s">
        <v>214</v>
      </c>
      <c r="B147" s="377"/>
      <c r="C147" s="378">
        <v>5000</v>
      </c>
      <c r="D147" s="409">
        <v>2590</v>
      </c>
      <c r="G147" s="363">
        <f t="shared" si="4"/>
        <v>2410</v>
      </c>
    </row>
    <row r="148" spans="1:7" ht="18.95" customHeight="1">
      <c r="A148" s="377" t="s">
        <v>75</v>
      </c>
      <c r="B148" s="377"/>
      <c r="C148" s="378">
        <f>70000+20000</f>
        <v>90000</v>
      </c>
      <c r="D148" s="438">
        <v>72043</v>
      </c>
      <c r="E148" s="190" t="s">
        <v>368</v>
      </c>
      <c r="G148" s="363">
        <f t="shared" si="4"/>
        <v>17957</v>
      </c>
    </row>
    <row r="149" spans="1:7" ht="18.95" customHeight="1" thickBot="1">
      <c r="A149" s="383" t="s">
        <v>10</v>
      </c>
      <c r="B149" s="377"/>
      <c r="C149" s="384">
        <f>SUM(C142:C148)</f>
        <v>250000</v>
      </c>
      <c r="D149" s="384">
        <f>SUM(D142:D148)</f>
        <v>149191</v>
      </c>
    </row>
    <row r="150" spans="1:7" ht="18.95" customHeight="1" thickTop="1">
      <c r="A150" s="405" t="s">
        <v>76</v>
      </c>
      <c r="B150" s="383"/>
      <c r="C150" s="378"/>
      <c r="D150" s="409"/>
    </row>
    <row r="151" spans="1:7" ht="18.95" customHeight="1">
      <c r="A151" s="377" t="s">
        <v>77</v>
      </c>
      <c r="B151" s="377"/>
      <c r="C151" s="378">
        <v>120000</v>
      </c>
      <c r="D151" s="409">
        <v>115794.66</v>
      </c>
      <c r="F151" s="190"/>
      <c r="G151" s="363">
        <f t="shared" ref="G151:G154" si="5">C151-D151</f>
        <v>4205.3399999999965</v>
      </c>
    </row>
    <row r="152" spans="1:7" ht="18.95" customHeight="1">
      <c r="A152" s="377" t="s">
        <v>78</v>
      </c>
      <c r="B152" s="377"/>
      <c r="C152" s="378">
        <v>10000</v>
      </c>
      <c r="D152" s="409">
        <v>5787.63</v>
      </c>
      <c r="G152" s="363">
        <f t="shared" si="5"/>
        <v>4212.37</v>
      </c>
    </row>
    <row r="153" spans="1:7" ht="18.95" customHeight="1">
      <c r="A153" s="377" t="s">
        <v>79</v>
      </c>
      <c r="B153" s="377"/>
      <c r="C153" s="378">
        <v>5000</v>
      </c>
      <c r="D153" s="409">
        <v>1212</v>
      </c>
      <c r="G153" s="363">
        <f t="shared" si="5"/>
        <v>3788</v>
      </c>
    </row>
    <row r="154" spans="1:7" ht="18.95" customHeight="1">
      <c r="A154" s="377" t="s">
        <v>80</v>
      </c>
      <c r="B154" s="377"/>
      <c r="C154" s="381">
        <v>115000</v>
      </c>
      <c r="D154" s="432">
        <v>108685.84</v>
      </c>
      <c r="G154" s="363">
        <f t="shared" si="5"/>
        <v>6314.1600000000035</v>
      </c>
    </row>
    <row r="155" spans="1:7" ht="18.95" customHeight="1" thickBot="1">
      <c r="A155" s="383" t="s">
        <v>10</v>
      </c>
      <c r="B155" s="377"/>
      <c r="C155" s="439">
        <f>SUM(C151:C154)</f>
        <v>250000</v>
      </c>
      <c r="D155" s="439">
        <f>SUM(D151:D154)</f>
        <v>231480.13</v>
      </c>
    </row>
    <row r="156" spans="1:7" ht="18.95" customHeight="1" thickTop="1">
      <c r="A156" s="440" t="s">
        <v>81</v>
      </c>
      <c r="B156" s="441"/>
      <c r="C156" s="442"/>
      <c r="D156" s="443"/>
    </row>
    <row r="157" spans="1:7" ht="18.95" customHeight="1">
      <c r="A157" s="415" t="s">
        <v>198</v>
      </c>
      <c r="B157" s="377"/>
      <c r="C157" s="444"/>
      <c r="D157" s="445"/>
    </row>
    <row r="158" spans="1:7" ht="18.95" customHeight="1">
      <c r="A158" s="446" t="s">
        <v>199</v>
      </c>
      <c r="B158" s="377"/>
      <c r="C158" s="447">
        <v>5800</v>
      </c>
      <c r="D158" s="448">
        <v>5800</v>
      </c>
      <c r="G158" s="363">
        <f t="shared" ref="G158:G161" si="6">C158-D158</f>
        <v>0</v>
      </c>
    </row>
    <row r="159" spans="1:7" ht="18.95" customHeight="1">
      <c r="A159" s="446" t="s">
        <v>200</v>
      </c>
      <c r="B159" s="377"/>
      <c r="C159" s="447"/>
      <c r="D159" s="445"/>
      <c r="G159" s="363">
        <f t="shared" si="6"/>
        <v>0</v>
      </c>
    </row>
    <row r="160" spans="1:7" ht="18.95" customHeight="1">
      <c r="A160" s="446" t="s">
        <v>383</v>
      </c>
      <c r="B160" s="377"/>
      <c r="C160" s="447">
        <v>10000</v>
      </c>
      <c r="D160" s="448">
        <v>9290</v>
      </c>
      <c r="G160" s="363">
        <f t="shared" si="6"/>
        <v>710</v>
      </c>
    </row>
    <row r="161" spans="1:7" ht="18.95" customHeight="1">
      <c r="A161" s="449" t="s">
        <v>202</v>
      </c>
      <c r="B161" s="450"/>
      <c r="C161" s="451">
        <v>9000</v>
      </c>
      <c r="D161" s="452">
        <v>7900</v>
      </c>
      <c r="G161" s="363">
        <f t="shared" si="6"/>
        <v>1100</v>
      </c>
    </row>
    <row r="162" spans="1:7" ht="18.95" customHeight="1">
      <c r="A162" s="402"/>
      <c r="B162" s="402"/>
      <c r="C162" s="403"/>
      <c r="D162" s="404"/>
    </row>
    <row r="163" spans="1:7" ht="18.95" customHeight="1">
      <c r="A163" s="402"/>
      <c r="B163" s="402"/>
      <c r="C163" s="403"/>
      <c r="D163" s="404"/>
    </row>
    <row r="164" spans="1:7" ht="18.95" customHeight="1">
      <c r="A164" s="402"/>
      <c r="B164" s="402"/>
      <c r="C164" s="403"/>
      <c r="D164" s="404"/>
    </row>
    <row r="165" spans="1:7" ht="18.95" customHeight="1">
      <c r="A165" s="402"/>
      <c r="B165" s="402"/>
      <c r="C165" s="403"/>
      <c r="D165" s="404"/>
    </row>
    <row r="166" spans="1:7" ht="18.95" customHeight="1">
      <c r="A166" s="366">
        <v>5</v>
      </c>
      <c r="B166" s="366"/>
      <c r="C166" s="366"/>
      <c r="D166" s="366"/>
    </row>
    <row r="167" spans="1:7" ht="18.95" customHeight="1">
      <c r="A167" s="367" t="s">
        <v>2</v>
      </c>
      <c r="B167" s="367" t="s">
        <v>3</v>
      </c>
      <c r="C167" s="368" t="s">
        <v>4</v>
      </c>
      <c r="D167" s="369" t="s">
        <v>46</v>
      </c>
    </row>
    <row r="168" spans="1:7" ht="18.95" customHeight="1">
      <c r="A168" s="370"/>
      <c r="B168" s="370"/>
      <c r="C168" s="371"/>
      <c r="D168" s="372"/>
    </row>
    <row r="169" spans="1:7" ht="18.95" customHeight="1">
      <c r="A169" s="386" t="s">
        <v>81</v>
      </c>
      <c r="B169" s="377"/>
      <c r="C169" s="387"/>
      <c r="D169" s="388"/>
    </row>
    <row r="170" spans="1:7" ht="18.95" customHeight="1">
      <c r="A170" s="377" t="s">
        <v>205</v>
      </c>
      <c r="B170" s="377"/>
      <c r="C170" s="387"/>
      <c r="D170" s="388"/>
    </row>
    <row r="171" spans="1:7" ht="18.95" customHeight="1">
      <c r="A171" s="415" t="s">
        <v>203</v>
      </c>
      <c r="B171" s="377"/>
      <c r="C171" s="387">
        <v>20000</v>
      </c>
      <c r="D171" s="388">
        <v>18990</v>
      </c>
      <c r="G171" s="363">
        <f t="shared" ref="G171:G173" si="7">C171-D171</f>
        <v>1010</v>
      </c>
    </row>
    <row r="172" spans="1:7" ht="18.75" customHeight="1">
      <c r="A172" s="377" t="s">
        <v>207</v>
      </c>
      <c r="B172" s="377"/>
      <c r="C172" s="378">
        <v>46200</v>
      </c>
      <c r="D172" s="409">
        <v>46000</v>
      </c>
      <c r="G172" s="363">
        <f t="shared" si="7"/>
        <v>200</v>
      </c>
    </row>
    <row r="173" spans="1:7" ht="18.95" customHeight="1">
      <c r="A173" s="377" t="s">
        <v>206</v>
      </c>
      <c r="B173" s="441"/>
      <c r="C173" s="407">
        <v>50000</v>
      </c>
      <c r="D173" s="453">
        <v>9170</v>
      </c>
      <c r="G173" s="363">
        <f t="shared" si="7"/>
        <v>40830</v>
      </c>
    </row>
    <row r="174" spans="1:7" ht="18.95" customHeight="1" thickBot="1">
      <c r="A174" s="383" t="s">
        <v>10</v>
      </c>
      <c r="B174" s="377"/>
      <c r="C174" s="384">
        <f>C158+C160+C161+C171+C172+C173</f>
        <v>141000</v>
      </c>
      <c r="D174" s="384">
        <f>D158+D160+D161+D171+D172+D173</f>
        <v>97150</v>
      </c>
    </row>
    <row r="175" spans="1:7" ht="18.95" customHeight="1" thickTop="1">
      <c r="A175" s="386" t="s">
        <v>82</v>
      </c>
      <c r="B175" s="377"/>
      <c r="C175" s="387"/>
      <c r="D175" s="437"/>
    </row>
    <row r="176" spans="1:7" ht="18.95" customHeight="1">
      <c r="A176" s="377" t="s">
        <v>83</v>
      </c>
      <c r="B176" s="377"/>
      <c r="C176" s="381">
        <v>30000</v>
      </c>
      <c r="D176" s="398">
        <v>0</v>
      </c>
    </row>
    <row r="177" spans="1:6" ht="18.95" customHeight="1" thickBot="1">
      <c r="A177" s="383" t="s">
        <v>10</v>
      </c>
      <c r="B177" s="383"/>
      <c r="C177" s="400">
        <f>SUM(C176)</f>
        <v>30000</v>
      </c>
      <c r="D177" s="400">
        <f>SUM(D176)</f>
        <v>0</v>
      </c>
    </row>
    <row r="178" spans="1:6" ht="18.95" customHeight="1" thickTop="1">
      <c r="A178" s="454" t="s">
        <v>84</v>
      </c>
      <c r="B178" s="441"/>
      <c r="C178" s="387"/>
      <c r="D178" s="437"/>
    </row>
    <row r="179" spans="1:6" ht="18.95" customHeight="1">
      <c r="A179" s="386" t="s">
        <v>85</v>
      </c>
      <c r="B179" s="377"/>
      <c r="C179" s="378"/>
      <c r="D179" s="396"/>
    </row>
    <row r="180" spans="1:6" ht="18.95" customHeight="1">
      <c r="A180" s="377" t="s">
        <v>86</v>
      </c>
      <c r="B180" s="377"/>
      <c r="C180" s="378">
        <v>15000</v>
      </c>
      <c r="D180" s="396">
        <v>15000</v>
      </c>
    </row>
    <row r="181" spans="1:6" ht="18.95" customHeight="1">
      <c r="A181" s="386" t="s">
        <v>87</v>
      </c>
      <c r="B181" s="377"/>
      <c r="D181" s="396"/>
    </row>
    <row r="182" spans="1:6" ht="18.95" customHeight="1">
      <c r="A182" s="377" t="s">
        <v>186</v>
      </c>
      <c r="B182" s="397"/>
      <c r="C182" s="381">
        <v>5000</v>
      </c>
      <c r="D182" s="398">
        <v>0</v>
      </c>
    </row>
    <row r="183" spans="1:6" ht="18.95" customHeight="1">
      <c r="A183" s="455" t="s">
        <v>187</v>
      </c>
      <c r="B183" s="417"/>
      <c r="C183" s="398">
        <v>5000</v>
      </c>
      <c r="D183" s="398">
        <v>0</v>
      </c>
    </row>
    <row r="184" spans="1:6" ht="18.95" customHeight="1">
      <c r="A184" s="455" t="s">
        <v>185</v>
      </c>
      <c r="B184" s="417"/>
      <c r="C184" s="396">
        <v>3000</v>
      </c>
      <c r="D184" s="396">
        <v>3000</v>
      </c>
    </row>
    <row r="185" spans="1:6" ht="18.95" customHeight="1" thickBot="1">
      <c r="A185" s="417" t="s">
        <v>10</v>
      </c>
      <c r="B185" s="417"/>
      <c r="C185" s="456">
        <f>SUM(C180:C184)</f>
        <v>28000</v>
      </c>
      <c r="D185" s="456">
        <f>SUM(D180:D184)</f>
        <v>18000</v>
      </c>
    </row>
    <row r="186" spans="1:6" ht="18.95" customHeight="1" thickTop="1" thickBot="1">
      <c r="A186" s="457" t="s">
        <v>88</v>
      </c>
      <c r="B186" s="457"/>
      <c r="C186" s="458">
        <f>C185+C177+C174+C155+C149+C140+C113+C104+C97</f>
        <v>6861020</v>
      </c>
      <c r="D186" s="458">
        <f>D185+D177+D174+D155+D149+D140+D113+D104+D97</f>
        <v>5834682.6299999999</v>
      </c>
      <c r="F186" s="459"/>
    </row>
    <row r="187" spans="1:6" ht="18.95" customHeight="1" thickTop="1">
      <c r="A187" s="454" t="s">
        <v>89</v>
      </c>
      <c r="B187" s="441"/>
      <c r="C187" s="387"/>
      <c r="D187" s="388"/>
    </row>
    <row r="188" spans="1:6" ht="18.95" customHeight="1">
      <c r="A188" s="386" t="s">
        <v>90</v>
      </c>
      <c r="B188" s="377"/>
      <c r="C188" s="378"/>
      <c r="D188" s="409"/>
      <c r="F188" s="190"/>
    </row>
    <row r="189" spans="1:6" ht="18.95" customHeight="1">
      <c r="A189" s="377" t="s">
        <v>91</v>
      </c>
      <c r="B189" s="377"/>
      <c r="C189" s="378">
        <v>25000</v>
      </c>
      <c r="D189" s="409">
        <v>0</v>
      </c>
    </row>
    <row r="190" spans="1:6" ht="18.95" customHeight="1" thickBot="1">
      <c r="A190" s="383" t="s">
        <v>10</v>
      </c>
      <c r="B190" s="377"/>
      <c r="C190" s="460">
        <f t="shared" ref="C190:D191" si="8">SUM(C189)</f>
        <v>25000</v>
      </c>
      <c r="D190" s="460">
        <f t="shared" si="8"/>
        <v>0</v>
      </c>
    </row>
    <row r="191" spans="1:6" s="464" customFormat="1" ht="18.95" customHeight="1" thickTop="1" thickBot="1">
      <c r="A191" s="457" t="s">
        <v>92</v>
      </c>
      <c r="B191" s="461"/>
      <c r="C191" s="462">
        <f t="shared" si="8"/>
        <v>25000</v>
      </c>
      <c r="D191" s="462">
        <f t="shared" si="8"/>
        <v>0</v>
      </c>
      <c r="E191" s="463"/>
    </row>
    <row r="192" spans="1:6" ht="18.95" customHeight="1" thickTop="1">
      <c r="A192" s="386" t="s">
        <v>93</v>
      </c>
      <c r="B192" s="377"/>
      <c r="C192" s="387"/>
      <c r="D192" s="388"/>
    </row>
    <row r="193" spans="1:6" ht="18.95" customHeight="1">
      <c r="A193" s="386" t="s">
        <v>94</v>
      </c>
      <c r="B193" s="377"/>
      <c r="C193" s="378"/>
      <c r="D193" s="409"/>
    </row>
    <row r="194" spans="1:6" ht="18.95" customHeight="1">
      <c r="A194" s="386" t="s">
        <v>95</v>
      </c>
      <c r="B194" s="377"/>
      <c r="C194" s="378"/>
      <c r="D194" s="409"/>
    </row>
    <row r="195" spans="1:6" ht="18.95" customHeight="1">
      <c r="A195" s="377" t="s">
        <v>96</v>
      </c>
      <c r="B195" s="377"/>
      <c r="C195" s="465">
        <v>1569420</v>
      </c>
      <c r="D195" s="409">
        <v>1066140</v>
      </c>
      <c r="F195" s="466">
        <f>C195-D195</f>
        <v>503280</v>
      </c>
    </row>
    <row r="196" spans="1:6" ht="18.95" customHeight="1">
      <c r="A196" s="377" t="s">
        <v>58</v>
      </c>
      <c r="B196" s="377"/>
      <c r="C196" s="378">
        <v>42000</v>
      </c>
      <c r="D196" s="409">
        <v>42000</v>
      </c>
      <c r="F196" s="466">
        <f t="shared" ref="F196:F198" si="9">C196-D196</f>
        <v>0</v>
      </c>
    </row>
    <row r="197" spans="1:6" ht="18.95" customHeight="1">
      <c r="A197" s="397" t="s">
        <v>188</v>
      </c>
      <c r="B197" s="397"/>
      <c r="C197" s="378">
        <v>430000</v>
      </c>
      <c r="D197" s="409">
        <v>411480</v>
      </c>
      <c r="F197" s="466">
        <f t="shared" si="9"/>
        <v>18520</v>
      </c>
    </row>
    <row r="198" spans="1:6" ht="18.95" customHeight="1">
      <c r="A198" s="377" t="s">
        <v>189</v>
      </c>
      <c r="B198" s="397"/>
      <c r="C198" s="407">
        <v>70000</v>
      </c>
      <c r="D198" s="431">
        <v>54600</v>
      </c>
      <c r="F198" s="466">
        <f t="shared" si="9"/>
        <v>15400</v>
      </c>
    </row>
    <row r="199" spans="1:6" ht="18.95" customHeight="1" thickBot="1">
      <c r="A199" s="467" t="s">
        <v>10</v>
      </c>
      <c r="B199" s="450"/>
      <c r="C199" s="384">
        <f>SUM(C195:C198)</f>
        <v>2111420</v>
      </c>
      <c r="D199" s="384">
        <f>SUM(D195:D198)</f>
        <v>1574220</v>
      </c>
    </row>
    <row r="200" spans="1:6" ht="18.95" customHeight="1" thickTop="1">
      <c r="A200" s="190"/>
      <c r="B200" s="190"/>
      <c r="C200" s="425"/>
      <c r="D200" s="468"/>
    </row>
    <row r="201" spans="1:6" ht="18.95" customHeight="1">
      <c r="A201" s="190"/>
      <c r="B201" s="190"/>
      <c r="C201" s="425"/>
      <c r="D201" s="468"/>
    </row>
    <row r="202" spans="1:6" ht="18.95" customHeight="1">
      <c r="A202" s="190"/>
      <c r="B202" s="190"/>
      <c r="C202" s="425"/>
      <c r="D202" s="468"/>
    </row>
    <row r="203" spans="1:6" ht="18.95" customHeight="1">
      <c r="A203" s="190"/>
      <c r="B203" s="190"/>
      <c r="C203" s="425"/>
      <c r="D203" s="468"/>
    </row>
    <row r="204" spans="1:6" ht="18.95" customHeight="1">
      <c r="A204" s="190"/>
      <c r="B204" s="190"/>
      <c r="C204" s="425"/>
      <c r="D204" s="468"/>
    </row>
    <row r="205" spans="1:6" ht="18.95" customHeight="1">
      <c r="A205" s="190"/>
      <c r="B205" s="190"/>
      <c r="C205" s="425"/>
      <c r="D205" s="468"/>
    </row>
    <row r="206" spans="1:6" ht="18.95" customHeight="1">
      <c r="A206" s="190"/>
      <c r="B206" s="190"/>
      <c r="C206" s="425"/>
      <c r="D206" s="468"/>
    </row>
    <row r="207" spans="1:6" ht="18.95" customHeight="1">
      <c r="A207" s="366">
        <v>6</v>
      </c>
      <c r="B207" s="366"/>
      <c r="C207" s="366"/>
      <c r="D207" s="366"/>
    </row>
    <row r="208" spans="1:6" ht="18.95" customHeight="1">
      <c r="A208" s="367" t="s">
        <v>2</v>
      </c>
      <c r="B208" s="367" t="s">
        <v>3</v>
      </c>
      <c r="C208" s="368" t="s">
        <v>4</v>
      </c>
      <c r="D208" s="369" t="s">
        <v>46</v>
      </c>
    </row>
    <row r="209" spans="1:7" ht="18.95" customHeight="1">
      <c r="A209" s="370"/>
      <c r="B209" s="370"/>
      <c r="C209" s="371"/>
      <c r="D209" s="372"/>
    </row>
    <row r="210" spans="1:7" ht="18.95" customHeight="1">
      <c r="A210" s="386" t="s">
        <v>60</v>
      </c>
      <c r="B210" s="397"/>
      <c r="C210" s="387"/>
      <c r="D210" s="388"/>
    </row>
    <row r="211" spans="1:7" ht="18.95" customHeight="1">
      <c r="A211" s="386" t="s">
        <v>61</v>
      </c>
      <c r="B211" s="397"/>
      <c r="C211" s="387"/>
      <c r="D211" s="388"/>
    </row>
    <row r="212" spans="1:7" ht="18.95" customHeight="1">
      <c r="A212" s="386" t="s">
        <v>62</v>
      </c>
      <c r="B212" s="417"/>
      <c r="C212" s="378"/>
      <c r="D212" s="409"/>
    </row>
    <row r="213" spans="1:7" ht="18.95" customHeight="1">
      <c r="A213" s="377" t="s">
        <v>63</v>
      </c>
      <c r="B213" s="377"/>
      <c r="C213" s="378">
        <v>50000</v>
      </c>
      <c r="D213" s="396">
        <v>5450</v>
      </c>
      <c r="F213" s="363">
        <f>C213-D213</f>
        <v>44550</v>
      </c>
    </row>
    <row r="214" spans="1:7" ht="18.95" customHeight="1">
      <c r="A214" s="377" t="s">
        <v>114</v>
      </c>
      <c r="B214" s="377"/>
      <c r="C214" s="378">
        <v>5000</v>
      </c>
      <c r="D214" s="396">
        <v>0</v>
      </c>
      <c r="F214" s="363">
        <f t="shared" ref="F214:F216" si="10">C214-D214</f>
        <v>5000</v>
      </c>
    </row>
    <row r="215" spans="1:7" ht="18.95" customHeight="1">
      <c r="A215" s="377" t="s">
        <v>98</v>
      </c>
      <c r="B215" s="383"/>
      <c r="C215" s="378">
        <v>136800</v>
      </c>
      <c r="D215" s="396">
        <v>136800</v>
      </c>
      <c r="F215" s="363">
        <f t="shared" si="10"/>
        <v>0</v>
      </c>
    </row>
    <row r="216" spans="1:7" ht="18.95" customHeight="1">
      <c r="A216" s="377" t="s">
        <v>99</v>
      </c>
      <c r="B216" s="377"/>
      <c r="C216" s="381">
        <v>20000</v>
      </c>
      <c r="D216" s="469">
        <v>14100</v>
      </c>
      <c r="E216" s="470"/>
      <c r="F216" s="363">
        <f t="shared" si="10"/>
        <v>5900</v>
      </c>
    </row>
    <row r="217" spans="1:7" ht="18.95" customHeight="1" thickBot="1">
      <c r="A217" s="471" t="s">
        <v>10</v>
      </c>
      <c r="B217" s="377"/>
      <c r="C217" s="384">
        <f>SUM(C213:C216)</f>
        <v>211800</v>
      </c>
      <c r="D217" s="384">
        <f>SUM(D213:D216)</f>
        <v>156350</v>
      </c>
      <c r="E217" s="470"/>
    </row>
    <row r="218" spans="1:7" ht="18.95" customHeight="1" thickTop="1">
      <c r="A218" s="397" t="s">
        <v>23</v>
      </c>
      <c r="B218" s="383"/>
      <c r="C218" s="407" t="s">
        <v>23</v>
      </c>
      <c r="D218" s="472"/>
    </row>
    <row r="219" spans="1:7" ht="18.95" customHeight="1">
      <c r="A219" s="386" t="s">
        <v>68</v>
      </c>
      <c r="B219" s="383"/>
      <c r="C219" s="378" t="s">
        <v>23</v>
      </c>
      <c r="D219" s="465"/>
    </row>
    <row r="220" spans="1:7" ht="18.95" customHeight="1">
      <c r="A220" s="377" t="s">
        <v>100</v>
      </c>
      <c r="B220" s="377"/>
      <c r="C220" s="381">
        <v>10000</v>
      </c>
      <c r="D220" s="398">
        <v>0</v>
      </c>
      <c r="E220" s="463"/>
      <c r="G220" s="363">
        <f>C220-D220</f>
        <v>10000</v>
      </c>
    </row>
    <row r="221" spans="1:7" ht="18.95" customHeight="1">
      <c r="A221" s="415" t="s">
        <v>101</v>
      </c>
      <c r="B221" s="377"/>
      <c r="C221" s="473"/>
      <c r="D221" s="396"/>
      <c r="E221" s="474"/>
      <c r="G221" s="363">
        <f t="shared" ref="G221:G226" si="11">C221-D221</f>
        <v>0</v>
      </c>
    </row>
    <row r="222" spans="1:7" ht="18.95" customHeight="1">
      <c r="A222" s="193" t="s">
        <v>217</v>
      </c>
      <c r="B222" s="377"/>
      <c r="C222" s="453">
        <f>30000+10000</f>
        <v>40000</v>
      </c>
      <c r="D222" s="136">
        <v>29700</v>
      </c>
      <c r="E222" s="190" t="s">
        <v>375</v>
      </c>
      <c r="G222" s="363">
        <f t="shared" si="11"/>
        <v>10300</v>
      </c>
    </row>
    <row r="223" spans="1:7" ht="18.95" customHeight="1">
      <c r="A223" s="377" t="s">
        <v>216</v>
      </c>
      <c r="B223" s="377"/>
      <c r="C223" s="469">
        <f>40000-10000</f>
        <v>30000</v>
      </c>
      <c r="D223" s="469">
        <v>15500</v>
      </c>
      <c r="E223" s="190" t="s">
        <v>376</v>
      </c>
      <c r="G223" s="363">
        <f t="shared" si="11"/>
        <v>14500</v>
      </c>
    </row>
    <row r="224" spans="1:7" ht="18.95" customHeight="1">
      <c r="A224" s="455" t="s">
        <v>218</v>
      </c>
      <c r="B224" s="417"/>
      <c r="C224" s="469">
        <v>30000</v>
      </c>
      <c r="D224" s="398">
        <v>20400</v>
      </c>
      <c r="E224" s="463"/>
      <c r="G224" s="363">
        <f t="shared" si="11"/>
        <v>9600</v>
      </c>
    </row>
    <row r="225" spans="1:7" ht="18.95" customHeight="1">
      <c r="A225" s="455" t="s">
        <v>289</v>
      </c>
      <c r="B225" s="417"/>
      <c r="C225" s="469">
        <f>200000+100000</f>
        <v>300000</v>
      </c>
      <c r="D225" s="398">
        <v>288480</v>
      </c>
      <c r="E225" s="190" t="s">
        <v>345</v>
      </c>
      <c r="G225" s="363">
        <f t="shared" si="11"/>
        <v>11520</v>
      </c>
    </row>
    <row r="226" spans="1:7" ht="18.95" customHeight="1">
      <c r="A226" s="377" t="s">
        <v>102</v>
      </c>
      <c r="B226" s="386"/>
      <c r="C226" s="381">
        <v>5000</v>
      </c>
      <c r="D226" s="398">
        <v>2200</v>
      </c>
      <c r="E226" s="463"/>
      <c r="G226" s="363">
        <f t="shared" si="11"/>
        <v>2800</v>
      </c>
    </row>
    <row r="227" spans="1:7" ht="18.95" customHeight="1" thickBot="1">
      <c r="A227" s="383" t="s">
        <v>10</v>
      </c>
      <c r="B227" s="386"/>
      <c r="C227" s="384">
        <f>SUM(C220:C226)</f>
        <v>415000</v>
      </c>
      <c r="D227" s="384">
        <f>SUM(D220:D226)</f>
        <v>356280</v>
      </c>
      <c r="E227" s="463"/>
    </row>
    <row r="228" spans="1:7" ht="18.95" customHeight="1" thickTop="1">
      <c r="A228" s="440" t="s">
        <v>73</v>
      </c>
      <c r="B228" s="441"/>
      <c r="C228" s="475"/>
      <c r="D228" s="388"/>
      <c r="E228" s="463"/>
    </row>
    <row r="229" spans="1:7" ht="18.95" customHeight="1">
      <c r="A229" s="377" t="s">
        <v>74</v>
      </c>
      <c r="B229" s="377"/>
      <c r="C229" s="378">
        <v>40000</v>
      </c>
      <c r="D229" s="409">
        <v>39456</v>
      </c>
      <c r="E229" s="463"/>
      <c r="G229" s="428">
        <f>C229-D229</f>
        <v>544</v>
      </c>
    </row>
    <row r="230" spans="1:7" ht="18.95" customHeight="1">
      <c r="A230" s="377" t="s">
        <v>103</v>
      </c>
      <c r="B230" s="377"/>
      <c r="C230" s="381">
        <f>30000</f>
        <v>30000</v>
      </c>
      <c r="D230" s="432">
        <v>27273</v>
      </c>
      <c r="E230" s="463"/>
      <c r="G230" s="428">
        <f>C230-D230</f>
        <v>2727</v>
      </c>
    </row>
    <row r="231" spans="1:7" ht="18.95" customHeight="1" thickBot="1">
      <c r="A231" s="383" t="s">
        <v>10</v>
      </c>
      <c r="B231" s="377"/>
      <c r="C231" s="400">
        <f>SUM(C229:C230)</f>
        <v>70000</v>
      </c>
      <c r="D231" s="400">
        <f>SUM(D229:D230)</f>
        <v>66729</v>
      </c>
      <c r="E231" s="463"/>
    </row>
    <row r="232" spans="1:7" ht="18.95" customHeight="1" thickTop="1">
      <c r="A232" s="440" t="s">
        <v>76</v>
      </c>
      <c r="B232" s="441"/>
      <c r="C232" s="476"/>
      <c r="D232" s="476"/>
      <c r="E232" s="463"/>
    </row>
    <row r="233" spans="1:7" ht="18.95" customHeight="1">
      <c r="A233" s="477" t="s">
        <v>219</v>
      </c>
      <c r="B233" s="441"/>
      <c r="C233" s="478">
        <f>10000+15000</f>
        <v>25000</v>
      </c>
      <c r="D233" s="479">
        <v>23084</v>
      </c>
      <c r="E233" s="463" t="s">
        <v>346</v>
      </c>
      <c r="G233" s="428">
        <f>C233-D233</f>
        <v>1916</v>
      </c>
    </row>
    <row r="234" spans="1:7" ht="18.95" customHeight="1" thickBot="1">
      <c r="A234" s="480" t="s">
        <v>10</v>
      </c>
      <c r="B234" s="377"/>
      <c r="C234" s="400">
        <f>SUM(C233)</f>
        <v>25000</v>
      </c>
      <c r="D234" s="400">
        <f>SUM(D233)</f>
        <v>23084</v>
      </c>
      <c r="E234" s="463"/>
    </row>
    <row r="235" spans="1:7" ht="18.95" customHeight="1" thickTop="1">
      <c r="A235" s="386" t="s">
        <v>104</v>
      </c>
      <c r="B235" s="377"/>
      <c r="C235" s="388"/>
      <c r="D235" s="388"/>
    </row>
    <row r="236" spans="1:7" ht="18.95" customHeight="1">
      <c r="A236" s="386" t="s">
        <v>81</v>
      </c>
      <c r="B236" s="377"/>
      <c r="C236" s="409"/>
      <c r="D236" s="409"/>
    </row>
    <row r="237" spans="1:7" ht="18.95" customHeight="1">
      <c r="A237" s="377" t="s">
        <v>105</v>
      </c>
      <c r="B237" s="383"/>
      <c r="C237" s="432"/>
      <c r="D237" s="432"/>
    </row>
    <row r="238" spans="1:7" ht="18.95" customHeight="1">
      <c r="A238" s="415" t="s">
        <v>290</v>
      </c>
      <c r="B238" s="377"/>
      <c r="C238" s="481">
        <v>23600</v>
      </c>
      <c r="D238" s="396">
        <v>23600</v>
      </c>
      <c r="G238" s="428">
        <f>C238-D238</f>
        <v>0</v>
      </c>
    </row>
    <row r="239" spans="1:7" ht="19.5" customHeight="1">
      <c r="A239" s="415" t="s">
        <v>182</v>
      </c>
      <c r="B239" s="397"/>
      <c r="C239" s="482">
        <v>58200</v>
      </c>
      <c r="D239" s="483">
        <v>57990</v>
      </c>
      <c r="G239" s="428">
        <f>C239-D239</f>
        <v>210</v>
      </c>
    </row>
    <row r="240" spans="1:7" ht="18.95" customHeight="1" thickBot="1">
      <c r="A240" s="383" t="s">
        <v>10</v>
      </c>
      <c r="B240" s="377"/>
      <c r="C240" s="395">
        <f>SUM(C238:C239)</f>
        <v>81800</v>
      </c>
      <c r="D240" s="395">
        <f>SUM(D238:D239)</f>
        <v>81590</v>
      </c>
      <c r="G240" s="484"/>
    </row>
    <row r="241" spans="1:7" s="484" customFormat="1" ht="18.95" customHeight="1" thickTop="1" thickBot="1">
      <c r="A241" s="485" t="s">
        <v>106</v>
      </c>
      <c r="B241" s="486"/>
      <c r="C241" s="458">
        <f>C199+C217+C227+C231+C240+C234</f>
        <v>2915020</v>
      </c>
      <c r="D241" s="458">
        <f>D199+D217+D227+D231+D240+D234</f>
        <v>2258253</v>
      </c>
      <c r="E241" s="487"/>
      <c r="G241" s="488"/>
    </row>
    <row r="242" spans="1:7" s="488" customFormat="1" ht="18.95" customHeight="1" thickTop="1">
      <c r="A242" s="489" t="s">
        <v>107</v>
      </c>
      <c r="B242" s="490"/>
      <c r="C242" s="491">
        <f>C186+C191+C241</f>
        <v>9801040</v>
      </c>
      <c r="D242" s="491">
        <f>D186+D191+D241</f>
        <v>8092935.6299999999</v>
      </c>
      <c r="E242" s="492"/>
    </row>
    <row r="243" spans="1:7" s="488" customFormat="1" ht="18.95" customHeight="1">
      <c r="A243" s="493"/>
      <c r="B243" s="494"/>
      <c r="C243" s="495"/>
      <c r="D243" s="495"/>
      <c r="E243" s="492"/>
    </row>
    <row r="244" spans="1:7" s="488" customFormat="1" ht="18.95" customHeight="1">
      <c r="A244" s="493"/>
      <c r="B244" s="494"/>
      <c r="C244" s="495"/>
      <c r="D244" s="495"/>
      <c r="E244" s="492"/>
    </row>
    <row r="245" spans="1:7" s="488" customFormat="1" ht="18.95" customHeight="1">
      <c r="A245" s="493"/>
      <c r="B245" s="494"/>
      <c r="C245" s="495"/>
      <c r="D245" s="495"/>
      <c r="E245" s="492"/>
    </row>
    <row r="246" spans="1:7" s="488" customFormat="1" ht="18.95" customHeight="1">
      <c r="A246" s="496"/>
      <c r="B246" s="492"/>
      <c r="C246" s="497"/>
      <c r="D246" s="497"/>
      <c r="E246" s="492"/>
      <c r="G246" s="191"/>
    </row>
    <row r="247" spans="1:7" s="488" customFormat="1" ht="18.95" customHeight="1">
      <c r="A247" s="496"/>
      <c r="B247" s="492"/>
      <c r="C247" s="497"/>
      <c r="D247" s="497"/>
      <c r="E247" s="492"/>
      <c r="G247" s="191"/>
    </row>
    <row r="248" spans="1:7" ht="18.95" customHeight="1">
      <c r="A248" s="366">
        <v>7</v>
      </c>
      <c r="B248" s="366"/>
      <c r="C248" s="366"/>
      <c r="D248" s="366"/>
    </row>
    <row r="249" spans="1:7" ht="18.95" customHeight="1">
      <c r="A249" s="367" t="s">
        <v>2</v>
      </c>
      <c r="B249" s="367" t="s">
        <v>3</v>
      </c>
      <c r="C249" s="368" t="s">
        <v>4</v>
      </c>
      <c r="D249" s="369" t="s">
        <v>46</v>
      </c>
    </row>
    <row r="250" spans="1:7" ht="18.95" customHeight="1">
      <c r="A250" s="370"/>
      <c r="B250" s="370"/>
      <c r="C250" s="371"/>
      <c r="D250" s="372"/>
    </row>
    <row r="251" spans="1:7" ht="18.95" customHeight="1">
      <c r="A251" s="498" t="s">
        <v>108</v>
      </c>
      <c r="B251" s="397"/>
      <c r="C251" s="499"/>
      <c r="D251" s="475"/>
    </row>
    <row r="252" spans="1:7" ht="18.95" customHeight="1">
      <c r="A252" s="386" t="s">
        <v>109</v>
      </c>
      <c r="B252" s="377"/>
      <c r="C252" s="500"/>
      <c r="D252" s="431"/>
    </row>
    <row r="253" spans="1:7" ht="18.95" customHeight="1">
      <c r="A253" s="386" t="s">
        <v>60</v>
      </c>
      <c r="B253" s="501"/>
      <c r="C253" s="502"/>
      <c r="D253" s="378"/>
    </row>
    <row r="254" spans="1:7" ht="18.95" customHeight="1">
      <c r="A254" s="405" t="s">
        <v>68</v>
      </c>
      <c r="B254" s="377"/>
      <c r="C254" s="476"/>
      <c r="D254" s="476"/>
    </row>
    <row r="255" spans="1:7" ht="18.95" customHeight="1">
      <c r="A255" s="377" t="s">
        <v>224</v>
      </c>
      <c r="B255" s="383"/>
      <c r="C255" s="407"/>
      <c r="D255" s="411"/>
    </row>
    <row r="256" spans="1:7" ht="18.95" customHeight="1">
      <c r="A256" s="377" t="s">
        <v>225</v>
      </c>
      <c r="B256" s="377"/>
      <c r="C256" s="378">
        <v>90000</v>
      </c>
      <c r="D256" s="396">
        <v>0</v>
      </c>
    </row>
    <row r="257" spans="1:8" ht="18.95" customHeight="1">
      <c r="A257" s="397" t="s">
        <v>228</v>
      </c>
      <c r="B257" s="397"/>
      <c r="C257" s="407">
        <v>22000</v>
      </c>
      <c r="D257" s="411">
        <v>12600</v>
      </c>
    </row>
    <row r="258" spans="1:8" ht="18.95" customHeight="1" thickBot="1">
      <c r="A258" s="417" t="s">
        <v>10</v>
      </c>
      <c r="B258" s="397"/>
      <c r="C258" s="384">
        <f>SUM(C255:C257)</f>
        <v>112000</v>
      </c>
      <c r="D258" s="384">
        <f>SUM(D255:D257)</f>
        <v>12600</v>
      </c>
      <c r="G258" s="484"/>
    </row>
    <row r="259" spans="1:8" s="484" customFormat="1" ht="18.95" customHeight="1" thickTop="1" thickBot="1">
      <c r="A259" s="485" t="s">
        <v>110</v>
      </c>
      <c r="B259" s="486"/>
      <c r="C259" s="462">
        <f>C258</f>
        <v>112000</v>
      </c>
      <c r="D259" s="462">
        <f>D258</f>
        <v>12600</v>
      </c>
      <c r="E259" s="487"/>
      <c r="G259" s="488"/>
    </row>
    <row r="260" spans="1:8" s="488" customFormat="1" ht="18.95" customHeight="1" thickTop="1" thickBot="1">
      <c r="A260" s="503" t="s">
        <v>111</v>
      </c>
      <c r="B260" s="504"/>
      <c r="C260" s="505">
        <f>C259</f>
        <v>112000</v>
      </c>
      <c r="D260" s="505">
        <f>D259</f>
        <v>12600</v>
      </c>
      <c r="E260" s="492"/>
      <c r="G260" s="191"/>
    </row>
    <row r="261" spans="1:8" ht="18.95" customHeight="1" thickTop="1">
      <c r="A261" s="454" t="s">
        <v>112</v>
      </c>
      <c r="B261" s="441"/>
      <c r="C261" s="387"/>
      <c r="D261" s="475"/>
    </row>
    <row r="262" spans="1:8" ht="18.95" customHeight="1">
      <c r="A262" s="454" t="s">
        <v>113</v>
      </c>
      <c r="B262" s="377"/>
      <c r="C262" s="387"/>
      <c r="D262" s="388"/>
    </row>
    <row r="263" spans="1:8" ht="18.95" customHeight="1">
      <c r="A263" s="386" t="s">
        <v>49</v>
      </c>
      <c r="B263" s="377"/>
      <c r="C263" s="378"/>
      <c r="D263" s="409"/>
    </row>
    <row r="264" spans="1:8" ht="18.95" customHeight="1">
      <c r="A264" s="386" t="s">
        <v>95</v>
      </c>
      <c r="B264" s="377"/>
      <c r="C264" s="378" t="s">
        <v>23</v>
      </c>
      <c r="D264" s="409"/>
    </row>
    <row r="265" spans="1:8" ht="18.95" customHeight="1">
      <c r="A265" s="377" t="s">
        <v>96</v>
      </c>
      <c r="B265" s="383"/>
      <c r="C265" s="398">
        <f>1072320+15000</f>
        <v>1087320</v>
      </c>
      <c r="D265" s="432">
        <v>1080720</v>
      </c>
      <c r="E265" s="190" t="s">
        <v>377</v>
      </c>
      <c r="H265" s="363">
        <f>C265-D265</f>
        <v>6600</v>
      </c>
    </row>
    <row r="266" spans="1:8" ht="18.95" customHeight="1">
      <c r="A266" s="377" t="s">
        <v>323</v>
      </c>
      <c r="B266" s="383"/>
      <c r="C266" s="398">
        <v>25000</v>
      </c>
      <c r="D266" s="432">
        <v>24910</v>
      </c>
      <c r="E266" s="190" t="s">
        <v>350</v>
      </c>
      <c r="H266" s="363">
        <f t="shared" ref="H266:H268" si="12">C266-D266</f>
        <v>90</v>
      </c>
    </row>
    <row r="267" spans="1:8" ht="18.95" customHeight="1">
      <c r="A267" s="415" t="s">
        <v>324</v>
      </c>
      <c r="B267" s="377"/>
      <c r="C267" s="378">
        <f>145800+7000</f>
        <v>152800</v>
      </c>
      <c r="D267" s="409">
        <v>151800</v>
      </c>
      <c r="E267" s="190" t="s">
        <v>371</v>
      </c>
      <c r="H267" s="363">
        <f t="shared" si="12"/>
        <v>1000</v>
      </c>
    </row>
    <row r="268" spans="1:8" ht="18.95" customHeight="1">
      <c r="A268" s="415" t="s">
        <v>250</v>
      </c>
      <c r="B268" s="377"/>
      <c r="C268" s="407">
        <f>15000-7000+5000</f>
        <v>13000</v>
      </c>
      <c r="D268" s="431">
        <v>10620</v>
      </c>
      <c r="E268" s="190" t="s">
        <v>372</v>
      </c>
      <c r="F268" s="191" t="s">
        <v>378</v>
      </c>
      <c r="H268" s="363">
        <f t="shared" si="12"/>
        <v>2380</v>
      </c>
    </row>
    <row r="269" spans="1:8" ht="18.95" customHeight="1" thickBot="1">
      <c r="A269" s="383" t="s">
        <v>10</v>
      </c>
      <c r="B269" s="377"/>
      <c r="C269" s="384">
        <f>SUM(C265:C268)</f>
        <v>1278120</v>
      </c>
      <c r="D269" s="384">
        <f>SUM(D265:D268)</f>
        <v>1268050</v>
      </c>
    </row>
    <row r="270" spans="1:8" ht="18.95" customHeight="1" thickTop="1">
      <c r="A270" s="454" t="s">
        <v>60</v>
      </c>
      <c r="B270" s="480"/>
      <c r="C270" s="387"/>
      <c r="D270" s="388"/>
    </row>
    <row r="271" spans="1:8" ht="18.95" customHeight="1">
      <c r="A271" s="386" t="s">
        <v>62</v>
      </c>
      <c r="B271" s="19"/>
      <c r="C271" s="398"/>
      <c r="D271" s="432"/>
    </row>
    <row r="272" spans="1:8" ht="18.95" customHeight="1">
      <c r="A272" s="377" t="s">
        <v>63</v>
      </c>
      <c r="B272" s="187"/>
      <c r="C272" s="506">
        <f>20000-20000</f>
        <v>0</v>
      </c>
      <c r="D272" s="398">
        <v>0</v>
      </c>
      <c r="E272" s="190" t="s">
        <v>342</v>
      </c>
      <c r="H272" s="363">
        <f t="shared" ref="H272:H275" si="13">C272-D272</f>
        <v>0</v>
      </c>
    </row>
    <row r="273" spans="1:10" ht="18.95" customHeight="1">
      <c r="A273" s="415" t="s">
        <v>114</v>
      </c>
      <c r="B273" s="377"/>
      <c r="C273" s="396">
        <v>2000</v>
      </c>
      <c r="D273" s="396">
        <v>0</v>
      </c>
      <c r="H273" s="363">
        <f t="shared" si="13"/>
        <v>2000</v>
      </c>
    </row>
    <row r="274" spans="1:10" s="190" customFormat="1" ht="18.95" customHeight="1">
      <c r="A274" s="377" t="s">
        <v>98</v>
      </c>
      <c r="B274" s="377"/>
      <c r="C274" s="378">
        <v>36000</v>
      </c>
      <c r="D274" s="396">
        <v>36000</v>
      </c>
      <c r="F274" s="191"/>
      <c r="G274" s="191"/>
      <c r="H274" s="363">
        <f t="shared" si="13"/>
        <v>0</v>
      </c>
      <c r="I274" s="191"/>
      <c r="J274" s="191"/>
    </row>
    <row r="275" spans="1:10" s="190" customFormat="1" ht="18.95" customHeight="1">
      <c r="A275" s="377" t="s">
        <v>229</v>
      </c>
      <c r="B275" s="377"/>
      <c r="C275" s="407">
        <v>29800</v>
      </c>
      <c r="D275" s="411">
        <v>25000</v>
      </c>
      <c r="F275" s="191"/>
      <c r="G275" s="191"/>
      <c r="H275" s="363">
        <f t="shared" si="13"/>
        <v>4800</v>
      </c>
      <c r="I275" s="191"/>
      <c r="J275" s="191"/>
    </row>
    <row r="276" spans="1:10" s="190" customFormat="1" ht="18.95" customHeight="1" thickBot="1">
      <c r="A276" s="383" t="s">
        <v>10</v>
      </c>
      <c r="B276" s="377"/>
      <c r="C276" s="384">
        <f>SUM(C272:C275)</f>
        <v>67800</v>
      </c>
      <c r="D276" s="384">
        <f>SUM(D272:D275)</f>
        <v>61000</v>
      </c>
      <c r="F276" s="191"/>
      <c r="G276" s="191"/>
      <c r="H276" s="191"/>
      <c r="I276" s="191"/>
      <c r="J276" s="191"/>
    </row>
    <row r="277" spans="1:10" s="190" customFormat="1" ht="18.95" customHeight="1" thickTop="1">
      <c r="A277" s="454" t="s">
        <v>68</v>
      </c>
      <c r="B277" s="441"/>
      <c r="C277" s="499"/>
      <c r="D277" s="476"/>
      <c r="F277" s="191"/>
      <c r="G277" s="191"/>
      <c r="H277" s="191"/>
      <c r="I277" s="191"/>
      <c r="J277" s="191"/>
    </row>
    <row r="278" spans="1:10" s="190" customFormat="1" ht="18.95" customHeight="1">
      <c r="A278" s="377" t="s">
        <v>100</v>
      </c>
      <c r="B278" s="377"/>
      <c r="C278" s="387">
        <v>5000</v>
      </c>
      <c r="D278" s="437">
        <v>0</v>
      </c>
      <c r="F278" s="191"/>
      <c r="G278" s="191"/>
      <c r="H278" s="191"/>
      <c r="I278" s="191"/>
      <c r="J278" s="191"/>
    </row>
    <row r="279" spans="1:10" s="190" customFormat="1" ht="18.95" customHeight="1">
      <c r="A279" s="377" t="s">
        <v>115</v>
      </c>
      <c r="B279" s="383"/>
      <c r="C279" s="378"/>
      <c r="D279" s="465"/>
      <c r="F279" s="191"/>
      <c r="G279" s="191"/>
      <c r="H279" s="191"/>
      <c r="I279" s="191"/>
      <c r="J279" s="191"/>
    </row>
    <row r="280" spans="1:10" s="190" customFormat="1" ht="18.95" customHeight="1">
      <c r="A280" s="377" t="s">
        <v>217</v>
      </c>
      <c r="B280" s="377"/>
      <c r="C280" s="378">
        <f>50000-20000</f>
        <v>30000</v>
      </c>
      <c r="D280" s="396">
        <v>4408</v>
      </c>
      <c r="E280" s="190" t="s">
        <v>379</v>
      </c>
      <c r="F280" s="191"/>
      <c r="G280" s="191"/>
      <c r="H280" s="363">
        <f t="shared" ref="H280:H281" si="14">C280-D280</f>
        <v>25592</v>
      </c>
      <c r="I280" s="191"/>
      <c r="J280" s="191"/>
    </row>
    <row r="281" spans="1:10" s="190" customFormat="1" ht="18.95" customHeight="1">
      <c r="A281" s="377" t="s">
        <v>230</v>
      </c>
      <c r="B281" s="377"/>
      <c r="C281" s="381">
        <v>40000</v>
      </c>
      <c r="D281" s="398">
        <v>3900</v>
      </c>
      <c r="F281" s="191"/>
      <c r="G281" s="191"/>
      <c r="H281" s="363">
        <f t="shared" si="14"/>
        <v>36100</v>
      </c>
      <c r="I281" s="191"/>
      <c r="J281" s="191"/>
    </row>
    <row r="282" spans="1:10" s="190" customFormat="1" ht="18.95" customHeight="1" thickBot="1">
      <c r="A282" s="383" t="s">
        <v>10</v>
      </c>
      <c r="B282" s="441"/>
      <c r="C282" s="384">
        <f>SUM(C278:C281)</f>
        <v>75000</v>
      </c>
      <c r="D282" s="384">
        <f>SUM(D278:D281)</f>
        <v>8308</v>
      </c>
      <c r="F282" s="191"/>
      <c r="G282" s="191"/>
      <c r="H282" s="191"/>
      <c r="I282" s="191"/>
      <c r="J282" s="191"/>
    </row>
    <row r="283" spans="1:10" s="190" customFormat="1" ht="18.95" customHeight="1" thickTop="1" thickBot="1">
      <c r="A283" s="507" t="s">
        <v>116</v>
      </c>
      <c r="B283" s="508"/>
      <c r="C283" s="458">
        <f>C269+C276+C282</f>
        <v>1420920</v>
      </c>
      <c r="D283" s="458">
        <f>D269+D276+D282</f>
        <v>1337358</v>
      </c>
      <c r="F283" s="191"/>
      <c r="G283" s="191"/>
      <c r="H283" s="191"/>
      <c r="I283" s="191"/>
      <c r="J283" s="191"/>
    </row>
    <row r="284" spans="1:10" s="190" customFormat="1" ht="18.95" customHeight="1" thickTop="1">
      <c r="A284" s="509"/>
      <c r="B284" s="487"/>
      <c r="C284" s="510"/>
      <c r="D284" s="510"/>
      <c r="F284" s="191"/>
      <c r="G284" s="191"/>
      <c r="H284" s="191"/>
      <c r="I284" s="191"/>
      <c r="J284" s="191"/>
    </row>
    <row r="285" spans="1:10" s="190" customFormat="1" ht="18.95" customHeight="1">
      <c r="A285" s="509"/>
      <c r="B285" s="487"/>
      <c r="C285" s="510"/>
      <c r="D285" s="510"/>
      <c r="F285" s="191"/>
      <c r="G285" s="191"/>
      <c r="H285" s="191"/>
      <c r="I285" s="191"/>
      <c r="J285" s="191"/>
    </row>
    <row r="286" spans="1:10" s="190" customFormat="1" ht="18.95" customHeight="1">
      <c r="A286" s="509"/>
      <c r="B286" s="487"/>
      <c r="C286" s="510"/>
      <c r="D286" s="510"/>
      <c r="F286" s="191"/>
      <c r="G286" s="191"/>
      <c r="H286" s="191"/>
      <c r="I286" s="191"/>
      <c r="J286" s="191"/>
    </row>
    <row r="287" spans="1:10" s="190" customFormat="1" ht="18.95" customHeight="1">
      <c r="A287" s="509"/>
      <c r="B287" s="487"/>
      <c r="C287" s="510"/>
      <c r="D287" s="510"/>
      <c r="F287" s="191"/>
      <c r="G287" s="191"/>
      <c r="H287" s="191"/>
      <c r="I287" s="191"/>
      <c r="J287" s="191"/>
    </row>
    <row r="288" spans="1:10" s="190" customFormat="1" ht="18.95" customHeight="1">
      <c r="A288" s="509"/>
      <c r="B288" s="487"/>
      <c r="C288" s="510"/>
      <c r="D288" s="510"/>
      <c r="F288" s="191"/>
      <c r="G288" s="191"/>
      <c r="H288" s="191"/>
      <c r="I288" s="191"/>
      <c r="J288" s="191"/>
    </row>
    <row r="289" spans="1:10" s="190" customFormat="1" ht="18.95" customHeight="1">
      <c r="A289" s="366">
        <v>8</v>
      </c>
      <c r="B289" s="366"/>
      <c r="C289" s="366"/>
      <c r="D289" s="366"/>
      <c r="F289" s="191"/>
      <c r="G289" s="191"/>
      <c r="H289" s="191"/>
      <c r="I289" s="191"/>
      <c r="J289" s="191"/>
    </row>
    <row r="290" spans="1:10" s="190" customFormat="1" ht="18.95" customHeight="1">
      <c r="A290" s="367" t="s">
        <v>2</v>
      </c>
      <c r="B290" s="367" t="s">
        <v>3</v>
      </c>
      <c r="C290" s="368" t="s">
        <v>4</v>
      </c>
      <c r="D290" s="369" t="s">
        <v>46</v>
      </c>
      <c r="F290" s="191"/>
      <c r="G290" s="191"/>
      <c r="H290" s="191"/>
      <c r="I290" s="191"/>
      <c r="J290" s="191"/>
    </row>
    <row r="291" spans="1:10" s="190" customFormat="1" ht="18.95" customHeight="1">
      <c r="A291" s="370"/>
      <c r="B291" s="370"/>
      <c r="C291" s="371"/>
      <c r="D291" s="372"/>
      <c r="F291" s="191"/>
      <c r="G291" s="191"/>
      <c r="H291" s="191"/>
      <c r="I291" s="191"/>
      <c r="J291" s="191"/>
    </row>
    <row r="292" spans="1:10" s="190" customFormat="1" ht="18.95" customHeight="1">
      <c r="A292" s="386" t="s">
        <v>117</v>
      </c>
      <c r="B292" s="383"/>
      <c r="C292" s="499"/>
      <c r="D292" s="475"/>
      <c r="F292" s="191"/>
      <c r="G292" s="191"/>
      <c r="H292" s="191"/>
      <c r="I292" s="191"/>
      <c r="J292" s="191"/>
    </row>
    <row r="293" spans="1:10" s="190" customFormat="1" ht="18.95" customHeight="1">
      <c r="A293" s="454" t="s">
        <v>60</v>
      </c>
      <c r="B293" s="441"/>
      <c r="C293" s="387"/>
      <c r="D293" s="388"/>
      <c r="F293" s="191"/>
      <c r="G293" s="191"/>
      <c r="H293" s="191"/>
      <c r="I293" s="191"/>
      <c r="J293" s="191"/>
    </row>
    <row r="294" spans="1:10" s="190" customFormat="1" ht="18.95" customHeight="1">
      <c r="A294" s="386" t="s">
        <v>68</v>
      </c>
      <c r="B294" s="377"/>
      <c r="C294" s="378"/>
      <c r="D294" s="409"/>
      <c r="F294" s="191"/>
      <c r="G294" s="191"/>
      <c r="H294" s="191"/>
      <c r="I294" s="191"/>
      <c r="J294" s="191"/>
    </row>
    <row r="295" spans="1:10" s="190" customFormat="1" ht="18.95" customHeight="1">
      <c r="A295" s="377" t="s">
        <v>118</v>
      </c>
      <c r="B295" s="377"/>
      <c r="C295" s="378"/>
      <c r="D295" s="409"/>
      <c r="F295" s="191"/>
      <c r="G295" s="191"/>
      <c r="H295" s="191"/>
      <c r="I295" s="191"/>
      <c r="J295" s="191"/>
    </row>
    <row r="296" spans="1:10" s="190" customFormat="1" ht="18.95" customHeight="1">
      <c r="A296" s="377" t="s">
        <v>291</v>
      </c>
      <c r="B296" s="377"/>
      <c r="C296" s="378">
        <f>100000-25000</f>
        <v>75000</v>
      </c>
      <c r="D296" s="409">
        <v>0</v>
      </c>
      <c r="E296" s="190" t="s">
        <v>351</v>
      </c>
      <c r="F296" s="191"/>
      <c r="G296" s="363">
        <f>C296-D296</f>
        <v>75000</v>
      </c>
      <c r="H296" s="191"/>
      <c r="I296" s="191"/>
      <c r="J296" s="191"/>
    </row>
    <row r="297" spans="1:10" s="190" customFormat="1" ht="18.95" customHeight="1">
      <c r="A297" s="397" t="s">
        <v>231</v>
      </c>
      <c r="B297" s="383"/>
      <c r="C297" s="381">
        <v>25000</v>
      </c>
      <c r="D297" s="432">
        <v>16250</v>
      </c>
      <c r="F297" s="191"/>
      <c r="G297" s="363">
        <f t="shared" ref="G297:G301" si="15">C297-D297</f>
        <v>8750</v>
      </c>
      <c r="H297" s="191"/>
      <c r="I297" s="191"/>
      <c r="J297" s="191"/>
    </row>
    <row r="298" spans="1:10" s="190" customFormat="1" ht="18.95" customHeight="1">
      <c r="A298" s="415" t="s">
        <v>232</v>
      </c>
      <c r="B298" s="377"/>
      <c r="C298" s="396"/>
      <c r="D298" s="409">
        <v>0</v>
      </c>
      <c r="F298" s="191"/>
      <c r="G298" s="363">
        <f t="shared" si="15"/>
        <v>0</v>
      </c>
      <c r="H298" s="191"/>
      <c r="I298" s="191"/>
      <c r="J298" s="191"/>
    </row>
    <row r="299" spans="1:10" s="190" customFormat="1" ht="18.95" customHeight="1">
      <c r="A299" s="477" t="s">
        <v>305</v>
      </c>
      <c r="B299" s="441"/>
      <c r="C299" s="411">
        <v>8000</v>
      </c>
      <c r="D299" s="431">
        <v>0</v>
      </c>
      <c r="F299" s="191"/>
      <c r="G299" s="363">
        <f t="shared" si="15"/>
        <v>8000</v>
      </c>
      <c r="H299" s="191"/>
      <c r="I299" s="191"/>
      <c r="J299" s="191"/>
    </row>
    <row r="300" spans="1:10" s="190" customFormat="1" ht="18.95" customHeight="1">
      <c r="A300" s="477" t="s">
        <v>306</v>
      </c>
      <c r="B300" s="377"/>
      <c r="C300" s="511">
        <v>330400</v>
      </c>
      <c r="D300" s="512">
        <v>285500</v>
      </c>
      <c r="F300" s="191"/>
      <c r="G300" s="363">
        <f t="shared" si="15"/>
        <v>44900</v>
      </c>
      <c r="H300" s="191"/>
      <c r="I300" s="191"/>
      <c r="J300" s="191"/>
    </row>
    <row r="301" spans="1:10" s="190" customFormat="1" ht="18.95" customHeight="1">
      <c r="A301" s="477" t="s">
        <v>233</v>
      </c>
      <c r="B301" s="441"/>
      <c r="C301" s="411">
        <v>100300</v>
      </c>
      <c r="D301" s="431">
        <v>100300</v>
      </c>
      <c r="F301" s="191"/>
      <c r="G301" s="363">
        <f t="shared" si="15"/>
        <v>0</v>
      </c>
      <c r="H301" s="191"/>
      <c r="I301" s="191"/>
      <c r="J301" s="191"/>
    </row>
    <row r="302" spans="1:10" s="190" customFormat="1" ht="18.95" customHeight="1" thickBot="1">
      <c r="A302" s="480" t="s">
        <v>10</v>
      </c>
      <c r="B302" s="377"/>
      <c r="C302" s="400">
        <f>SUM(C296:C301)</f>
        <v>538700</v>
      </c>
      <c r="D302" s="400">
        <f>SUM(D296:D301)</f>
        <v>402050</v>
      </c>
      <c r="F302" s="191"/>
      <c r="G302" s="191"/>
      <c r="H302" s="191"/>
      <c r="I302" s="191"/>
      <c r="J302" s="191"/>
    </row>
    <row r="303" spans="1:10" s="190" customFormat="1" ht="18.95" customHeight="1" thickTop="1">
      <c r="A303" s="405" t="s">
        <v>73</v>
      </c>
      <c r="B303" s="377"/>
      <c r="C303" s="437"/>
      <c r="D303" s="388"/>
      <c r="F303" s="191"/>
      <c r="G303" s="191"/>
      <c r="H303" s="191"/>
      <c r="I303" s="191"/>
      <c r="J303" s="191"/>
    </row>
    <row r="304" spans="1:10" s="190" customFormat="1" ht="18.95" customHeight="1">
      <c r="A304" s="455" t="s">
        <v>119</v>
      </c>
      <c r="B304" s="377"/>
      <c r="C304" s="398">
        <v>734937</v>
      </c>
      <c r="D304" s="398">
        <v>667894.84</v>
      </c>
      <c r="F304" s="191"/>
      <c r="G304" s="363">
        <f t="shared" ref="G304" si="16">C304-D304</f>
        <v>67042.160000000033</v>
      </c>
      <c r="H304" s="191"/>
      <c r="I304" s="191"/>
      <c r="J304" s="191"/>
    </row>
    <row r="305" spans="1:7" s="430" customFormat="1" ht="18.95" customHeight="1" thickBot="1">
      <c r="A305" s="19" t="s">
        <v>10</v>
      </c>
      <c r="B305" s="397"/>
      <c r="C305" s="513">
        <f>SUM(C304)</f>
        <v>734937</v>
      </c>
      <c r="D305" s="513">
        <f>SUM(D304)</f>
        <v>667894.84</v>
      </c>
    </row>
    <row r="306" spans="1:7" s="430" customFormat="1" ht="18.95" customHeight="1" thickTop="1">
      <c r="A306" s="227" t="s">
        <v>104</v>
      </c>
      <c r="B306" s="374"/>
      <c r="C306" s="387"/>
      <c r="D306" s="387"/>
    </row>
    <row r="307" spans="1:7" s="430" customFormat="1" ht="18.95" customHeight="1">
      <c r="A307" s="227" t="s">
        <v>81</v>
      </c>
      <c r="B307" s="377"/>
      <c r="C307" s="378"/>
      <c r="D307" s="378"/>
    </row>
    <row r="308" spans="1:7" s="430" customFormat="1" ht="18.95" customHeight="1">
      <c r="A308" s="227" t="s">
        <v>198</v>
      </c>
      <c r="B308" s="377"/>
      <c r="C308" s="378">
        <v>21000</v>
      </c>
      <c r="D308" s="378">
        <v>18600</v>
      </c>
    </row>
    <row r="309" spans="1:7" s="430" customFormat="1" ht="18.95" customHeight="1">
      <c r="A309" s="227" t="s">
        <v>235</v>
      </c>
      <c r="B309" s="377"/>
      <c r="C309" s="378">
        <v>97650</v>
      </c>
      <c r="D309" s="378">
        <v>97650</v>
      </c>
    </row>
    <row r="310" spans="1:7" s="430" customFormat="1" ht="18.95" customHeight="1" thickBot="1">
      <c r="A310" s="19" t="s">
        <v>10</v>
      </c>
      <c r="B310" s="377"/>
      <c r="C310" s="514">
        <f>SUM(C308:C309)</f>
        <v>118650</v>
      </c>
      <c r="D310" s="514">
        <f>SUM(D308:D309)</f>
        <v>116250</v>
      </c>
    </row>
    <row r="311" spans="1:7" s="430" customFormat="1" ht="18.95" customHeight="1" thickTop="1">
      <c r="A311" s="386" t="s">
        <v>120</v>
      </c>
      <c r="B311" s="377"/>
      <c r="C311" s="387"/>
      <c r="D311" s="475"/>
    </row>
    <row r="312" spans="1:7" s="430" customFormat="1" ht="18.95" customHeight="1">
      <c r="A312" s="454" t="s">
        <v>84</v>
      </c>
      <c r="B312" s="383"/>
      <c r="C312" s="387"/>
      <c r="D312" s="388"/>
    </row>
    <row r="313" spans="1:7" s="430" customFormat="1" ht="18.95" customHeight="1">
      <c r="A313" s="386" t="s">
        <v>121</v>
      </c>
      <c r="B313" s="498"/>
      <c r="C313" s="378"/>
      <c r="D313" s="409"/>
    </row>
    <row r="314" spans="1:7" s="430" customFormat="1" ht="18.95" customHeight="1">
      <c r="A314" s="386" t="s">
        <v>122</v>
      </c>
      <c r="B314" s="498"/>
      <c r="C314" s="378"/>
      <c r="D314" s="409"/>
    </row>
    <row r="315" spans="1:7" s="430" customFormat="1" ht="18.95" customHeight="1">
      <c r="A315" s="377" t="s">
        <v>292</v>
      </c>
      <c r="B315" s="377"/>
      <c r="C315" s="396">
        <v>13392</v>
      </c>
      <c r="D315" s="396">
        <v>13392</v>
      </c>
      <c r="G315" s="515">
        <f>C315-D315</f>
        <v>0</v>
      </c>
    </row>
    <row r="316" spans="1:7" s="430" customFormat="1" ht="18.95" customHeight="1">
      <c r="A316" s="377" t="s">
        <v>293</v>
      </c>
      <c r="B316" s="377"/>
      <c r="C316" s="378">
        <v>38152</v>
      </c>
      <c r="D316" s="396">
        <v>38152</v>
      </c>
      <c r="G316" s="515">
        <f t="shared" ref="G316:G323" si="17">C316-D316</f>
        <v>0</v>
      </c>
    </row>
    <row r="317" spans="1:7" s="430" customFormat="1" ht="18.95" customHeight="1">
      <c r="A317" s="377" t="s">
        <v>294</v>
      </c>
      <c r="B317" s="377"/>
      <c r="C317" s="381">
        <v>16480</v>
      </c>
      <c r="D317" s="398">
        <v>16480</v>
      </c>
      <c r="G317" s="515">
        <f t="shared" si="17"/>
        <v>0</v>
      </c>
    </row>
    <row r="318" spans="1:7" s="430" customFormat="1" ht="18.95" customHeight="1">
      <c r="A318" s="415" t="s">
        <v>295</v>
      </c>
      <c r="B318" s="377"/>
      <c r="C318" s="396">
        <v>14300</v>
      </c>
      <c r="D318" s="396">
        <v>14300</v>
      </c>
      <c r="G318" s="515">
        <f t="shared" si="17"/>
        <v>0</v>
      </c>
    </row>
    <row r="319" spans="1:7" s="430" customFormat="1" ht="18.95" customHeight="1">
      <c r="A319" s="386" t="s">
        <v>123</v>
      </c>
      <c r="B319" s="377"/>
      <c r="C319" s="387"/>
      <c r="D319" s="437"/>
      <c r="G319" s="515">
        <f t="shared" si="17"/>
        <v>0</v>
      </c>
    </row>
    <row r="320" spans="1:7" s="430" customFormat="1" ht="18.95" customHeight="1">
      <c r="A320" s="377" t="s">
        <v>124</v>
      </c>
      <c r="B320" s="377"/>
      <c r="C320" s="378">
        <v>16360</v>
      </c>
      <c r="D320" s="396">
        <v>16360</v>
      </c>
      <c r="G320" s="515">
        <f t="shared" si="17"/>
        <v>0</v>
      </c>
    </row>
    <row r="321" spans="1:10" s="430" customFormat="1" ht="18.95" customHeight="1">
      <c r="A321" s="377" t="s">
        <v>125</v>
      </c>
      <c r="B321" s="377"/>
      <c r="C321" s="381">
        <v>28800</v>
      </c>
      <c r="D321" s="398">
        <v>28800</v>
      </c>
      <c r="G321" s="515">
        <f t="shared" si="17"/>
        <v>0</v>
      </c>
    </row>
    <row r="322" spans="1:10" s="430" customFormat="1" ht="18.95" customHeight="1">
      <c r="A322" s="415" t="s">
        <v>126</v>
      </c>
      <c r="B322" s="377"/>
      <c r="C322" s="396">
        <v>29640</v>
      </c>
      <c r="D322" s="396">
        <v>29640</v>
      </c>
      <c r="G322" s="515">
        <f t="shared" si="17"/>
        <v>0</v>
      </c>
    </row>
    <row r="323" spans="1:10" s="430" customFormat="1" ht="18.95" customHeight="1">
      <c r="A323" s="450" t="s">
        <v>127</v>
      </c>
      <c r="B323" s="450"/>
      <c r="C323" s="516">
        <v>17240</v>
      </c>
      <c r="D323" s="478">
        <v>17240</v>
      </c>
      <c r="G323" s="515">
        <f t="shared" si="17"/>
        <v>0</v>
      </c>
    </row>
    <row r="324" spans="1:10" s="430" customFormat="1" ht="18.95" customHeight="1">
      <c r="A324" s="190"/>
      <c r="B324" s="190"/>
      <c r="C324" s="425"/>
      <c r="D324" s="517"/>
    </row>
    <row r="325" spans="1:10" s="430" customFormat="1" ht="18.95" customHeight="1">
      <c r="A325" s="190"/>
      <c r="B325" s="190"/>
      <c r="C325" s="425"/>
      <c r="D325" s="517"/>
    </row>
    <row r="326" spans="1:10" s="430" customFormat="1" ht="18.95" customHeight="1">
      <c r="A326" s="190"/>
      <c r="B326" s="190"/>
      <c r="C326" s="425"/>
      <c r="D326" s="517"/>
    </row>
    <row r="327" spans="1:10" s="430" customFormat="1" ht="18.95" customHeight="1">
      <c r="A327" s="190"/>
      <c r="B327" s="190"/>
      <c r="C327" s="425"/>
      <c r="D327" s="517"/>
    </row>
    <row r="328" spans="1:10" s="430" customFormat="1" ht="18.95" customHeight="1">
      <c r="A328" s="190"/>
      <c r="B328" s="190"/>
      <c r="C328" s="425"/>
      <c r="D328" s="517"/>
    </row>
    <row r="329" spans="1:10" s="430" customFormat="1" ht="18.95" customHeight="1">
      <c r="A329" s="190"/>
      <c r="B329" s="190"/>
      <c r="C329" s="425"/>
      <c r="D329" s="517"/>
      <c r="G329" s="518"/>
    </row>
    <row r="330" spans="1:10" s="518" customFormat="1" ht="18.95" customHeight="1">
      <c r="A330" s="519">
        <v>9</v>
      </c>
      <c r="B330" s="519"/>
      <c r="C330" s="519"/>
      <c r="D330" s="519"/>
      <c r="G330" s="191"/>
    </row>
    <row r="331" spans="1:10" ht="18.95" customHeight="1">
      <c r="A331" s="367" t="s">
        <v>2</v>
      </c>
      <c r="B331" s="367" t="s">
        <v>3</v>
      </c>
      <c r="C331" s="368" t="s">
        <v>4</v>
      </c>
      <c r="D331" s="369" t="s">
        <v>46</v>
      </c>
      <c r="G331" s="430"/>
    </row>
    <row r="332" spans="1:10" ht="18.95" customHeight="1">
      <c r="A332" s="370"/>
      <c r="B332" s="370"/>
      <c r="C332" s="371"/>
      <c r="D332" s="372"/>
    </row>
    <row r="333" spans="1:10" ht="18.95" customHeight="1">
      <c r="A333" s="386" t="s">
        <v>128</v>
      </c>
      <c r="B333" s="377"/>
      <c r="C333" s="378">
        <v>1280000</v>
      </c>
      <c r="D333" s="396">
        <v>1263000</v>
      </c>
    </row>
    <row r="334" spans="1:10" s="190" customFormat="1" ht="18.95" customHeight="1">
      <c r="A334" s="386" t="s">
        <v>133</v>
      </c>
      <c r="B334" s="397"/>
      <c r="C334" s="520">
        <v>80000</v>
      </c>
      <c r="D334" s="398">
        <v>80000</v>
      </c>
      <c r="F334" s="191"/>
      <c r="G334" s="191"/>
      <c r="H334" s="191"/>
      <c r="I334" s="191"/>
      <c r="J334" s="191"/>
    </row>
    <row r="335" spans="1:10" s="190" customFormat="1" ht="18.95" customHeight="1" thickBot="1">
      <c r="A335" s="417" t="s">
        <v>10</v>
      </c>
      <c r="B335" s="397"/>
      <c r="C335" s="521">
        <f>C333+C334+C323+C322+C321+C318+C317+C316+C315+C320</f>
        <v>1534364</v>
      </c>
      <c r="D335" s="639">
        <f>D333+D334+D323+D322+D321+D318+D317+D316+D315+D320</f>
        <v>1517364</v>
      </c>
      <c r="F335" s="191"/>
      <c r="G335" s="191"/>
      <c r="H335" s="191"/>
      <c r="I335" s="191"/>
      <c r="J335" s="191"/>
    </row>
    <row r="336" spans="1:10" s="190" customFormat="1" ht="18.95" customHeight="1" thickTop="1" thickBot="1">
      <c r="A336" s="485" t="s">
        <v>134</v>
      </c>
      <c r="B336" s="486"/>
      <c r="C336" s="522">
        <f>C302+C305+C310+C335</f>
        <v>2926651</v>
      </c>
      <c r="D336" s="523">
        <f>D302+D305+D310+D335</f>
        <v>2703558.84</v>
      </c>
      <c r="F336" s="191"/>
      <c r="G336" s="191"/>
      <c r="H336" s="191"/>
      <c r="I336" s="191"/>
      <c r="J336" s="191"/>
    </row>
    <row r="337" spans="1:10" s="190" customFormat="1" ht="18.95" customHeight="1" thickTop="1" thickBot="1">
      <c r="A337" s="503" t="s">
        <v>135</v>
      </c>
      <c r="B337" s="503"/>
      <c r="C337" s="524">
        <f>C283+C336</f>
        <v>4347571</v>
      </c>
      <c r="D337" s="525">
        <f>D283+D336</f>
        <v>4040916.84</v>
      </c>
      <c r="F337" s="191"/>
      <c r="G337" s="191"/>
      <c r="H337" s="191"/>
      <c r="I337" s="191"/>
      <c r="J337" s="191"/>
    </row>
    <row r="338" spans="1:10" s="190" customFormat="1" ht="18.95" customHeight="1" thickTop="1">
      <c r="A338" s="386" t="s">
        <v>136</v>
      </c>
      <c r="B338" s="377"/>
      <c r="C338" s="387"/>
      <c r="D338" s="388"/>
      <c r="F338" s="191"/>
      <c r="G338" s="191"/>
      <c r="H338" s="191"/>
      <c r="I338" s="191"/>
      <c r="J338" s="191"/>
    </row>
    <row r="339" spans="1:10" s="190" customFormat="1" ht="18.95" customHeight="1">
      <c r="A339" s="386" t="s">
        <v>137</v>
      </c>
      <c r="B339" s="377"/>
      <c r="C339" s="381"/>
      <c r="D339" s="432"/>
      <c r="F339" s="191"/>
      <c r="G339" s="191"/>
      <c r="H339" s="191"/>
      <c r="I339" s="191"/>
      <c r="J339" s="191"/>
    </row>
    <row r="340" spans="1:10" s="190" customFormat="1" ht="18.95" customHeight="1">
      <c r="A340" s="405" t="s">
        <v>49</v>
      </c>
      <c r="B340" s="377"/>
      <c r="C340" s="526"/>
      <c r="D340" s="527"/>
      <c r="F340" s="191"/>
      <c r="G340" s="191"/>
      <c r="H340" s="191"/>
      <c r="I340" s="191"/>
      <c r="J340" s="191"/>
    </row>
    <row r="341" spans="1:10" s="190" customFormat="1" ht="18.95" customHeight="1">
      <c r="A341" s="386" t="s">
        <v>95</v>
      </c>
      <c r="B341" s="377"/>
      <c r="C341" s="528"/>
      <c r="D341" s="529"/>
      <c r="F341" s="191"/>
      <c r="G341" s="191"/>
      <c r="H341" s="191"/>
      <c r="I341" s="191"/>
      <c r="J341" s="191"/>
    </row>
    <row r="342" spans="1:10" s="190" customFormat="1" ht="18.95" customHeight="1">
      <c r="A342" s="377" t="s">
        <v>96</v>
      </c>
      <c r="B342" s="377"/>
      <c r="C342" s="381">
        <v>258000</v>
      </c>
      <c r="D342" s="432">
        <v>255840</v>
      </c>
      <c r="F342" s="191"/>
      <c r="G342" s="191"/>
      <c r="H342" s="191"/>
      <c r="I342" s="191"/>
      <c r="J342" s="191"/>
    </row>
    <row r="343" spans="1:10" s="190" customFormat="1" ht="18.95" customHeight="1" thickBot="1">
      <c r="A343" s="383" t="s">
        <v>10</v>
      </c>
      <c r="B343" s="377"/>
      <c r="C343" s="385">
        <f>SUM(C342:C342)</f>
        <v>258000</v>
      </c>
      <c r="D343" s="385">
        <f>SUM(D342:D342)</f>
        <v>255840</v>
      </c>
      <c r="F343" s="191"/>
      <c r="G343" s="191"/>
      <c r="H343" s="191"/>
      <c r="I343" s="191"/>
      <c r="J343" s="191"/>
    </row>
    <row r="344" spans="1:10" s="190" customFormat="1" ht="18.95" customHeight="1" thickTop="1">
      <c r="A344" s="386" t="s">
        <v>60</v>
      </c>
      <c r="B344" s="377"/>
      <c r="C344" s="387"/>
      <c r="D344" s="388"/>
      <c r="F344" s="191"/>
      <c r="G344" s="191"/>
      <c r="H344" s="191"/>
      <c r="I344" s="191"/>
      <c r="J344" s="191"/>
    </row>
    <row r="345" spans="1:10" s="190" customFormat="1" ht="18.95" customHeight="1">
      <c r="A345" s="386" t="s">
        <v>62</v>
      </c>
      <c r="B345" s="377"/>
      <c r="C345" s="378"/>
      <c r="D345" s="409"/>
      <c r="F345" s="191"/>
      <c r="G345" s="191"/>
      <c r="H345" s="191"/>
      <c r="I345" s="191"/>
      <c r="J345" s="191"/>
    </row>
    <row r="346" spans="1:10" s="190" customFormat="1" ht="18.95" customHeight="1">
      <c r="A346" s="377" t="s">
        <v>63</v>
      </c>
      <c r="B346" s="377"/>
      <c r="C346" s="530">
        <f>15000-15000</f>
        <v>0</v>
      </c>
      <c r="D346" s="409">
        <v>0</v>
      </c>
      <c r="E346" s="190" t="s">
        <v>343</v>
      </c>
      <c r="F346" s="191"/>
      <c r="G346" s="363">
        <f>C346-D346</f>
        <v>0</v>
      </c>
      <c r="H346" s="191"/>
      <c r="I346" s="191"/>
      <c r="J346" s="191"/>
    </row>
    <row r="347" spans="1:10" s="190" customFormat="1" ht="18.95" customHeight="1">
      <c r="A347" s="377" t="s">
        <v>114</v>
      </c>
      <c r="B347" s="377"/>
      <c r="C347" s="378">
        <v>1000</v>
      </c>
      <c r="D347" s="409">
        <v>0</v>
      </c>
      <c r="F347" s="191"/>
      <c r="G347" s="363">
        <f t="shared" ref="G347:G349" si="18">C347-D347</f>
        <v>1000</v>
      </c>
      <c r="H347" s="191"/>
      <c r="I347" s="191"/>
      <c r="J347" s="191"/>
    </row>
    <row r="348" spans="1:10" s="190" customFormat="1" ht="18.95" customHeight="1">
      <c r="A348" s="377" t="s">
        <v>98</v>
      </c>
      <c r="B348" s="377"/>
      <c r="C348" s="378">
        <v>36000</v>
      </c>
      <c r="D348" s="409">
        <v>30000</v>
      </c>
      <c r="F348" s="191"/>
      <c r="G348" s="363">
        <f t="shared" si="18"/>
        <v>6000</v>
      </c>
      <c r="H348" s="191"/>
      <c r="I348" s="191"/>
      <c r="J348" s="191"/>
    </row>
    <row r="349" spans="1:10" s="190" customFormat="1" ht="18.95" customHeight="1">
      <c r="A349" s="377" t="s">
        <v>99</v>
      </c>
      <c r="B349" s="377"/>
      <c r="C349" s="381">
        <f>15000+5000</f>
        <v>20000</v>
      </c>
      <c r="D349" s="432">
        <v>19600</v>
      </c>
      <c r="E349" s="190" t="s">
        <v>373</v>
      </c>
      <c r="F349" s="191"/>
      <c r="G349" s="363">
        <f t="shared" si="18"/>
        <v>400</v>
      </c>
      <c r="H349" s="191"/>
      <c r="I349" s="191"/>
      <c r="J349" s="191"/>
    </row>
    <row r="350" spans="1:10" s="190" customFormat="1" ht="18.95" customHeight="1" thickBot="1">
      <c r="A350" s="383" t="s">
        <v>10</v>
      </c>
      <c r="B350" s="377"/>
      <c r="C350" s="385">
        <f>SUM(C346:C349)</f>
        <v>57000</v>
      </c>
      <c r="D350" s="385">
        <f>SUM(D346:D349)</f>
        <v>49600</v>
      </c>
      <c r="F350" s="191"/>
      <c r="G350" s="191"/>
      <c r="H350" s="191"/>
      <c r="I350" s="191"/>
      <c r="J350" s="191"/>
    </row>
    <row r="351" spans="1:10" s="190" customFormat="1" ht="18.95" customHeight="1" thickTop="1">
      <c r="A351" s="498" t="s">
        <v>68</v>
      </c>
      <c r="B351" s="377"/>
      <c r="C351" s="387"/>
      <c r="D351" s="531"/>
      <c r="F351" s="191"/>
      <c r="G351" s="191"/>
      <c r="H351" s="191"/>
      <c r="I351" s="191"/>
      <c r="J351" s="191"/>
    </row>
    <row r="352" spans="1:10" s="190" customFormat="1" ht="18.95" customHeight="1">
      <c r="A352" s="415" t="s">
        <v>118</v>
      </c>
      <c r="B352" s="377"/>
      <c r="C352" s="473"/>
      <c r="D352" s="527"/>
      <c r="F352" s="191"/>
      <c r="G352" s="191"/>
      <c r="H352" s="191"/>
      <c r="I352" s="191"/>
      <c r="J352" s="191"/>
    </row>
    <row r="353" spans="1:10" s="190" customFormat="1" ht="18.95" customHeight="1">
      <c r="A353" s="441" t="s">
        <v>241</v>
      </c>
      <c r="B353" s="191"/>
      <c r="C353" s="387">
        <v>15000</v>
      </c>
      <c r="D353" s="437">
        <v>0</v>
      </c>
      <c r="F353" s="191"/>
      <c r="G353" s="363">
        <f t="shared" ref="G353:G354" si="19">C353-D353</f>
        <v>15000</v>
      </c>
      <c r="H353" s="191"/>
      <c r="I353" s="191"/>
      <c r="J353" s="191"/>
    </row>
    <row r="354" spans="1:10" s="190" customFormat="1" ht="18.95" customHeight="1">
      <c r="A354" s="397" t="s">
        <v>237</v>
      </c>
      <c r="B354" s="397"/>
      <c r="C354" s="532">
        <f>15000-5000</f>
        <v>10000</v>
      </c>
      <c r="D354" s="398">
        <v>0</v>
      </c>
      <c r="E354" s="190" t="s">
        <v>374</v>
      </c>
      <c r="F354" s="191"/>
      <c r="G354" s="363">
        <f t="shared" si="19"/>
        <v>10000</v>
      </c>
      <c r="H354" s="191"/>
      <c r="I354" s="191"/>
      <c r="J354" s="191"/>
    </row>
    <row r="355" spans="1:10" s="190" customFormat="1" ht="18.95" customHeight="1" thickBot="1">
      <c r="A355" s="417" t="s">
        <v>10</v>
      </c>
      <c r="B355" s="397"/>
      <c r="C355" s="385">
        <f>SUM(C351:C354)</f>
        <v>25000</v>
      </c>
      <c r="D355" s="385">
        <f>SUM(D351:D354)</f>
        <v>0</v>
      </c>
      <c r="F355" s="191"/>
      <c r="G355" s="191"/>
      <c r="H355" s="191"/>
      <c r="I355" s="191"/>
      <c r="J355" s="191"/>
    </row>
    <row r="356" spans="1:10" s="190" customFormat="1" ht="18.95" customHeight="1" thickTop="1">
      <c r="A356" s="227" t="s">
        <v>104</v>
      </c>
      <c r="B356" s="19"/>
      <c r="C356" s="199"/>
      <c r="D356" s="204"/>
      <c r="F356" s="191"/>
      <c r="G356" s="191"/>
      <c r="H356" s="191"/>
      <c r="I356" s="191"/>
      <c r="J356" s="191"/>
    </row>
    <row r="357" spans="1:10" s="190" customFormat="1" ht="18.95" customHeight="1">
      <c r="A357" s="200" t="s">
        <v>81</v>
      </c>
      <c r="B357" s="196"/>
      <c r="C357" s="201"/>
      <c r="D357" s="198"/>
      <c r="F357" s="191"/>
      <c r="G357" s="191"/>
      <c r="H357" s="191"/>
      <c r="I357" s="191"/>
      <c r="J357" s="191"/>
    </row>
    <row r="358" spans="1:10" s="190" customFormat="1" ht="18.95" customHeight="1">
      <c r="A358" s="193" t="s">
        <v>238</v>
      </c>
      <c r="B358" s="187"/>
      <c r="C358" s="188"/>
      <c r="D358" s="189"/>
      <c r="F358" s="191"/>
      <c r="G358" s="191"/>
      <c r="H358" s="191"/>
      <c r="I358" s="191"/>
      <c r="J358" s="191"/>
    </row>
    <row r="359" spans="1:10" s="190" customFormat="1" ht="18.95" customHeight="1">
      <c r="A359" s="18" t="s">
        <v>239</v>
      </c>
      <c r="B359" s="19"/>
      <c r="C359" s="205">
        <v>5900</v>
      </c>
      <c r="D359" s="86">
        <v>5900</v>
      </c>
      <c r="F359" s="191"/>
      <c r="G359" s="363">
        <f t="shared" ref="G359:G361" si="20">C359-D359</f>
        <v>0</v>
      </c>
      <c r="H359" s="191"/>
      <c r="I359" s="191"/>
      <c r="J359" s="191"/>
    </row>
    <row r="360" spans="1:10" s="190" customFormat="1" ht="18.95" customHeight="1">
      <c r="A360" s="193" t="s">
        <v>182</v>
      </c>
      <c r="B360" s="187"/>
      <c r="C360" s="205"/>
      <c r="D360" s="86"/>
      <c r="F360" s="191"/>
      <c r="G360" s="363">
        <f t="shared" si="20"/>
        <v>0</v>
      </c>
      <c r="H360" s="191"/>
      <c r="I360" s="191"/>
      <c r="J360" s="191"/>
    </row>
    <row r="361" spans="1:10" s="190" customFormat="1" ht="18.95" customHeight="1">
      <c r="A361" s="18" t="s">
        <v>240</v>
      </c>
      <c r="B361" s="19"/>
      <c r="C361" s="202">
        <v>21000</v>
      </c>
      <c r="D361" s="303">
        <v>21000</v>
      </c>
      <c r="F361" s="191"/>
      <c r="G361" s="363">
        <f t="shared" si="20"/>
        <v>0</v>
      </c>
      <c r="H361" s="191"/>
      <c r="I361" s="191"/>
      <c r="J361" s="191"/>
    </row>
    <row r="362" spans="1:10" s="190" customFormat="1" ht="18.95" customHeight="1" thickBot="1">
      <c r="A362" s="19" t="s">
        <v>10</v>
      </c>
      <c r="B362" s="19"/>
      <c r="C362" s="194">
        <f>SUM(C359:C361)</f>
        <v>26900</v>
      </c>
      <c r="D362" s="195">
        <f>SUM(D359:D361)</f>
        <v>26900</v>
      </c>
      <c r="F362" s="191"/>
      <c r="G362" s="191"/>
      <c r="H362" s="191"/>
      <c r="I362" s="191"/>
      <c r="J362" s="191"/>
    </row>
    <row r="363" spans="1:10" s="190" customFormat="1" ht="18.95" customHeight="1" thickTop="1" thickBot="1">
      <c r="A363" s="507" t="s">
        <v>138</v>
      </c>
      <c r="B363" s="508"/>
      <c r="C363" s="533">
        <f>C343+C350+C355+C362</f>
        <v>366900</v>
      </c>
      <c r="D363" s="533">
        <f>D343+D350+D355+D362</f>
        <v>332340</v>
      </c>
      <c r="F363" s="191"/>
      <c r="G363" s="191"/>
      <c r="H363" s="191"/>
      <c r="I363" s="191"/>
      <c r="J363" s="191"/>
    </row>
    <row r="364" spans="1:10" s="190" customFormat="1" ht="18.95" customHeight="1" thickTop="1">
      <c r="A364" s="496"/>
      <c r="B364" s="492"/>
      <c r="C364" s="534"/>
      <c r="D364" s="534"/>
      <c r="F364" s="191"/>
      <c r="G364" s="191"/>
      <c r="H364" s="191"/>
      <c r="I364" s="191"/>
      <c r="J364" s="191"/>
    </row>
    <row r="365" spans="1:10" s="190" customFormat="1" ht="18.95" customHeight="1">
      <c r="A365" s="496"/>
      <c r="B365" s="492"/>
      <c r="C365" s="534"/>
      <c r="D365" s="534"/>
      <c r="F365" s="191"/>
      <c r="G365" s="191"/>
      <c r="H365" s="191"/>
      <c r="I365" s="191"/>
      <c r="J365" s="191"/>
    </row>
    <row r="366" spans="1:10" s="190" customFormat="1" ht="18.95" customHeight="1">
      <c r="A366" s="496"/>
      <c r="B366" s="492"/>
      <c r="C366" s="534"/>
      <c r="D366" s="534"/>
      <c r="F366" s="191"/>
      <c r="G366" s="191"/>
      <c r="H366" s="191"/>
      <c r="I366" s="191"/>
      <c r="J366" s="191"/>
    </row>
    <row r="367" spans="1:10" s="190" customFormat="1" ht="18.95" customHeight="1">
      <c r="A367" s="496"/>
      <c r="B367" s="492"/>
      <c r="C367" s="534"/>
      <c r="D367" s="534"/>
      <c r="F367" s="191"/>
      <c r="G367" s="191"/>
      <c r="H367" s="191"/>
      <c r="I367" s="191"/>
      <c r="J367" s="191"/>
    </row>
    <row r="368" spans="1:10" s="190" customFormat="1" ht="18.95" customHeight="1">
      <c r="A368" s="496"/>
      <c r="B368" s="492"/>
      <c r="C368" s="534"/>
      <c r="D368" s="534"/>
      <c r="F368" s="191"/>
      <c r="G368" s="191"/>
      <c r="H368" s="191"/>
      <c r="I368" s="191"/>
      <c r="J368" s="191"/>
    </row>
    <row r="369" spans="1:6" ht="18.95" customHeight="1">
      <c r="A369" s="496"/>
      <c r="B369" s="492"/>
      <c r="C369" s="534"/>
      <c r="D369" s="534"/>
    </row>
    <row r="370" spans="1:6" ht="18.95" customHeight="1">
      <c r="A370" s="496"/>
      <c r="B370" s="492"/>
      <c r="C370" s="534"/>
      <c r="D370" s="534"/>
    </row>
    <row r="371" spans="1:6" ht="18.95" customHeight="1">
      <c r="A371" s="366">
        <v>10</v>
      </c>
      <c r="B371" s="366"/>
      <c r="C371" s="366"/>
      <c r="D371" s="366"/>
    </row>
    <row r="372" spans="1:6" ht="18.95" customHeight="1">
      <c r="A372" s="426" t="s">
        <v>2</v>
      </c>
      <c r="B372" s="426" t="s">
        <v>3</v>
      </c>
      <c r="C372" s="427" t="s">
        <v>4</v>
      </c>
      <c r="D372" s="427" t="s">
        <v>46</v>
      </c>
    </row>
    <row r="373" spans="1:6" ht="18.95" customHeight="1">
      <c r="A373" s="426"/>
      <c r="B373" s="426"/>
      <c r="C373" s="427"/>
      <c r="D373" s="427"/>
    </row>
    <row r="374" spans="1:6" ht="18.95" customHeight="1">
      <c r="A374" s="200" t="s">
        <v>242</v>
      </c>
      <c r="B374" s="196"/>
      <c r="C374" s="201"/>
      <c r="D374" s="198"/>
    </row>
    <row r="375" spans="1:6" ht="18.95" customHeight="1">
      <c r="A375" s="200" t="s">
        <v>243</v>
      </c>
      <c r="B375" s="196"/>
      <c r="C375" s="201"/>
      <c r="D375" s="198"/>
    </row>
    <row r="376" spans="1:6" ht="18.95" customHeight="1">
      <c r="A376" s="192" t="s">
        <v>68</v>
      </c>
      <c r="B376" s="187"/>
      <c r="C376" s="188"/>
      <c r="D376" s="189"/>
    </row>
    <row r="377" spans="1:6" ht="18.95" customHeight="1">
      <c r="A377" s="415" t="s">
        <v>151</v>
      </c>
      <c r="B377" s="19"/>
      <c r="C377" s="199"/>
      <c r="D377" s="204"/>
    </row>
    <row r="378" spans="1:6" ht="18.95" customHeight="1">
      <c r="A378" s="477" t="s">
        <v>244</v>
      </c>
      <c r="B378" s="196"/>
      <c r="C378" s="197">
        <v>10000</v>
      </c>
      <c r="D378" s="198">
        <v>0</v>
      </c>
      <c r="F378" s="363"/>
    </row>
    <row r="379" spans="1:6" ht="18.95" customHeight="1">
      <c r="A379" s="477" t="s">
        <v>247</v>
      </c>
      <c r="B379" s="196"/>
      <c r="C379" s="197">
        <v>10000</v>
      </c>
      <c r="D379" s="198">
        <v>0</v>
      </c>
      <c r="F379" s="363"/>
    </row>
    <row r="380" spans="1:6" ht="18.95" customHeight="1">
      <c r="A380" s="415" t="s">
        <v>245</v>
      </c>
      <c r="B380" s="19"/>
      <c r="C380" s="203">
        <v>20000</v>
      </c>
      <c r="D380" s="204">
        <v>0</v>
      </c>
      <c r="F380" s="363"/>
    </row>
    <row r="381" spans="1:6" ht="18.95" customHeight="1">
      <c r="A381" s="415" t="s">
        <v>246</v>
      </c>
      <c r="B381" s="19"/>
      <c r="C381" s="203">
        <v>20000</v>
      </c>
      <c r="D381" s="204">
        <v>0</v>
      </c>
      <c r="F381" s="363"/>
    </row>
    <row r="382" spans="1:6" ht="18.95" customHeight="1">
      <c r="A382" s="18" t="s">
        <v>248</v>
      </c>
      <c r="B382" s="19"/>
      <c r="C382" s="398">
        <v>10000</v>
      </c>
      <c r="D382" s="228">
        <v>0</v>
      </c>
      <c r="F382" s="363"/>
    </row>
    <row r="383" spans="1:6" ht="18.95" customHeight="1" thickBot="1">
      <c r="A383" s="196" t="s">
        <v>10</v>
      </c>
      <c r="B383" s="196"/>
      <c r="C383" s="535">
        <f>SUM(C378:C382)</f>
        <v>70000</v>
      </c>
      <c r="D383" s="400">
        <f>SUM(D378:D382)</f>
        <v>0</v>
      </c>
    </row>
    <row r="384" spans="1:6" ht="18.95" customHeight="1" thickTop="1" thickBot="1">
      <c r="A384" s="485" t="s">
        <v>249</v>
      </c>
      <c r="B384" s="486"/>
      <c r="C384" s="533">
        <f>C383</f>
        <v>70000</v>
      </c>
      <c r="D384" s="533">
        <f>D383</f>
        <v>0</v>
      </c>
    </row>
    <row r="385" spans="1:7" ht="18.95" customHeight="1" thickTop="1">
      <c r="A385" s="503" t="s">
        <v>139</v>
      </c>
      <c r="B385" s="504"/>
      <c r="C385" s="536">
        <f>C363+C384</f>
        <v>436900</v>
      </c>
      <c r="D385" s="536">
        <f>D363+D384</f>
        <v>332340</v>
      </c>
    </row>
    <row r="386" spans="1:7" ht="18.95" customHeight="1">
      <c r="A386" s="440" t="s">
        <v>140</v>
      </c>
      <c r="B386" s="441"/>
      <c r="C386" s="191"/>
      <c r="D386" s="475"/>
    </row>
    <row r="387" spans="1:7" ht="18.95" customHeight="1">
      <c r="A387" s="405" t="s">
        <v>141</v>
      </c>
      <c r="B387" s="377"/>
      <c r="C387" s="473"/>
      <c r="D387" s="527"/>
    </row>
    <row r="388" spans="1:7" ht="18.95" customHeight="1">
      <c r="A388" s="498" t="s">
        <v>49</v>
      </c>
      <c r="B388" s="397"/>
      <c r="C388" s="532"/>
      <c r="D388" s="432"/>
    </row>
    <row r="389" spans="1:7" ht="18.95" customHeight="1">
      <c r="A389" s="386" t="s">
        <v>95</v>
      </c>
      <c r="B389" s="377"/>
      <c r="C389" s="526"/>
      <c r="D389" s="527"/>
    </row>
    <row r="390" spans="1:7" ht="18.95" customHeight="1">
      <c r="A390" s="415" t="s">
        <v>142</v>
      </c>
      <c r="B390" s="377"/>
      <c r="C390" s="396">
        <f>523560+70000</f>
        <v>593560</v>
      </c>
      <c r="D390" s="409">
        <v>592886</v>
      </c>
      <c r="E390" s="190" t="s">
        <v>356</v>
      </c>
      <c r="F390" s="363"/>
    </row>
    <row r="391" spans="1:7" ht="18.95" customHeight="1">
      <c r="A391" s="397" t="s">
        <v>58</v>
      </c>
      <c r="B391" s="397"/>
      <c r="C391" s="532">
        <v>42000</v>
      </c>
      <c r="D391" s="432">
        <v>40532</v>
      </c>
      <c r="F391" s="363"/>
    </row>
    <row r="392" spans="1:7" ht="18.95" customHeight="1">
      <c r="A392" s="397" t="s">
        <v>188</v>
      </c>
      <c r="B392" s="397"/>
      <c r="C392" s="381">
        <v>395280</v>
      </c>
      <c r="D392" s="432">
        <v>394538</v>
      </c>
      <c r="F392" s="466"/>
    </row>
    <row r="393" spans="1:7" ht="18.95" customHeight="1">
      <c r="A393" s="415" t="s">
        <v>250</v>
      </c>
      <c r="B393" s="377"/>
      <c r="C393" s="378">
        <v>43560</v>
      </c>
      <c r="D393" s="409">
        <v>43445</v>
      </c>
      <c r="F393" s="363"/>
    </row>
    <row r="394" spans="1:7" ht="18.95" customHeight="1">
      <c r="A394" s="415" t="s">
        <v>190</v>
      </c>
      <c r="B394" s="377"/>
      <c r="C394" s="398">
        <f>16560-15000</f>
        <v>1560</v>
      </c>
      <c r="D394" s="432">
        <v>0</v>
      </c>
      <c r="E394" s="190" t="s">
        <v>357</v>
      </c>
      <c r="F394" s="363"/>
    </row>
    <row r="395" spans="1:7" ht="18.95" customHeight="1" thickBot="1">
      <c r="A395" s="383" t="s">
        <v>10</v>
      </c>
      <c r="B395" s="377"/>
      <c r="C395" s="385">
        <f>SUM(C390:C394)</f>
        <v>1075960</v>
      </c>
      <c r="D395" s="385">
        <f>SUM(D390:D394)</f>
        <v>1071401</v>
      </c>
    </row>
    <row r="396" spans="1:7" ht="18.95" customHeight="1" thickTop="1">
      <c r="A396" s="498" t="s">
        <v>60</v>
      </c>
      <c r="B396" s="397"/>
      <c r="C396" s="537"/>
      <c r="D396" s="431"/>
    </row>
    <row r="397" spans="1:7" ht="18.95" customHeight="1">
      <c r="A397" s="386" t="s">
        <v>62</v>
      </c>
      <c r="B397" s="377"/>
      <c r="C397" s="526"/>
      <c r="D397" s="527"/>
    </row>
    <row r="398" spans="1:7" ht="18.95" customHeight="1">
      <c r="A398" s="415" t="s">
        <v>63</v>
      </c>
      <c r="B398" s="377"/>
      <c r="C398" s="538">
        <f>40000-26000-14000</f>
        <v>0</v>
      </c>
      <c r="D398" s="473">
        <v>0</v>
      </c>
      <c r="E398" s="190" t="s">
        <v>327</v>
      </c>
      <c r="F398" s="191" t="s">
        <v>344</v>
      </c>
      <c r="G398" s="363"/>
    </row>
    <row r="399" spans="1:7" ht="18.95" customHeight="1">
      <c r="A399" s="415" t="s">
        <v>114</v>
      </c>
      <c r="B399" s="377"/>
      <c r="C399" s="396">
        <f>5000-5000</f>
        <v>0</v>
      </c>
      <c r="D399" s="473">
        <v>0</v>
      </c>
      <c r="E399" s="190" t="s">
        <v>358</v>
      </c>
      <c r="G399" s="363"/>
    </row>
    <row r="400" spans="1:7" ht="18.95" customHeight="1">
      <c r="A400" s="397" t="s">
        <v>98</v>
      </c>
      <c r="B400" s="397"/>
      <c r="C400" s="532">
        <f>64800-35000</f>
        <v>29800</v>
      </c>
      <c r="D400" s="398">
        <v>27450</v>
      </c>
      <c r="E400" s="470" t="s">
        <v>359</v>
      </c>
      <c r="G400" s="363"/>
    </row>
    <row r="401" spans="1:7" ht="18.95" customHeight="1">
      <c r="A401" s="377" t="s">
        <v>99</v>
      </c>
      <c r="B401" s="518"/>
      <c r="C401" s="381">
        <f>15000-15000</f>
        <v>0</v>
      </c>
      <c r="D401" s="398">
        <v>0</v>
      </c>
      <c r="E401" s="470" t="s">
        <v>360</v>
      </c>
      <c r="G401" s="363"/>
    </row>
    <row r="402" spans="1:7" ht="18.95" customHeight="1" thickBot="1">
      <c r="A402" s="383" t="s">
        <v>10</v>
      </c>
      <c r="B402" s="386"/>
      <c r="C402" s="400">
        <f>SUM(C398:C401)</f>
        <v>29800</v>
      </c>
      <c r="D402" s="400">
        <f>SUM(D398:D401)</f>
        <v>27450</v>
      </c>
      <c r="E402" s="470"/>
    </row>
    <row r="403" spans="1:7" ht="18.95" customHeight="1" thickTop="1">
      <c r="A403" s="386" t="s">
        <v>68</v>
      </c>
      <c r="B403" s="377"/>
      <c r="C403" s="407"/>
      <c r="D403" s="411"/>
    </row>
    <row r="404" spans="1:7" ht="18.95" customHeight="1">
      <c r="A404" s="377" t="s">
        <v>100</v>
      </c>
      <c r="B404" s="377"/>
      <c r="C404" s="381">
        <v>10000</v>
      </c>
      <c r="D404" s="398">
        <v>1150</v>
      </c>
      <c r="G404" s="363"/>
    </row>
    <row r="405" spans="1:7" ht="18.95" customHeight="1">
      <c r="A405" s="377" t="s">
        <v>143</v>
      </c>
      <c r="B405" s="397"/>
      <c r="C405" s="398" t="s">
        <v>23</v>
      </c>
      <c r="D405" s="469"/>
      <c r="G405" s="363"/>
    </row>
    <row r="406" spans="1:7" ht="18.95" customHeight="1">
      <c r="A406" s="377" t="s">
        <v>217</v>
      </c>
      <c r="B406" s="397"/>
      <c r="C406" s="469">
        <v>20000</v>
      </c>
      <c r="D406" s="398">
        <v>10176</v>
      </c>
      <c r="G406" s="363"/>
    </row>
    <row r="407" spans="1:7" ht="18.95" customHeight="1">
      <c r="A407" s="377" t="s">
        <v>216</v>
      </c>
      <c r="B407" s="397"/>
      <c r="C407" s="469">
        <v>20000</v>
      </c>
      <c r="D407" s="398">
        <v>5850</v>
      </c>
      <c r="G407" s="363"/>
    </row>
    <row r="408" spans="1:7" ht="18.95" customHeight="1">
      <c r="A408" s="415" t="s">
        <v>102</v>
      </c>
      <c r="B408" s="377"/>
      <c r="C408" s="469">
        <f>30000+100000</f>
        <v>130000</v>
      </c>
      <c r="D408" s="398">
        <v>28500</v>
      </c>
      <c r="E408" s="190" t="s">
        <v>364</v>
      </c>
      <c r="G408" s="363"/>
    </row>
    <row r="409" spans="1:7" ht="18.95" customHeight="1" thickBot="1">
      <c r="A409" s="539" t="s">
        <v>10</v>
      </c>
      <c r="B409" s="540"/>
      <c r="C409" s="400">
        <f>SUM(C404:C408)</f>
        <v>180000</v>
      </c>
      <c r="D409" s="400">
        <f>SUM(D404:D408)</f>
        <v>45676</v>
      </c>
    </row>
    <row r="410" spans="1:7" ht="18.95" customHeight="1" thickTop="1">
      <c r="A410" s="402"/>
      <c r="B410" s="463"/>
      <c r="C410" s="403"/>
      <c r="D410" s="403"/>
    </row>
    <row r="411" spans="1:7" ht="18.95" customHeight="1">
      <c r="A411" s="402"/>
      <c r="B411" s="463"/>
      <c r="C411" s="403"/>
      <c r="D411" s="403"/>
    </row>
    <row r="412" spans="1:7" ht="18.95" customHeight="1">
      <c r="A412" s="366">
        <v>11</v>
      </c>
      <c r="B412" s="366"/>
      <c r="C412" s="366"/>
      <c r="D412" s="366"/>
    </row>
    <row r="413" spans="1:7" ht="18.95" customHeight="1">
      <c r="A413" s="541" t="s">
        <v>2</v>
      </c>
      <c r="B413" s="541" t="s">
        <v>3</v>
      </c>
      <c r="C413" s="542" t="s">
        <v>4</v>
      </c>
      <c r="D413" s="543" t="s">
        <v>46</v>
      </c>
    </row>
    <row r="414" spans="1:7" ht="18.95" customHeight="1">
      <c r="A414" s="370"/>
      <c r="B414" s="370"/>
      <c r="C414" s="371"/>
      <c r="D414" s="372"/>
    </row>
    <row r="415" spans="1:7" ht="18.95" customHeight="1">
      <c r="A415" s="386" t="s">
        <v>73</v>
      </c>
      <c r="B415" s="377"/>
      <c r="C415" s="387"/>
      <c r="D415" s="437"/>
    </row>
    <row r="416" spans="1:7" ht="18.95" customHeight="1">
      <c r="A416" s="377" t="s">
        <v>74</v>
      </c>
      <c r="B416" s="377"/>
      <c r="C416" s="378">
        <v>20000</v>
      </c>
      <c r="D416" s="396">
        <v>10106</v>
      </c>
      <c r="G416" s="363"/>
    </row>
    <row r="417" spans="1:7" ht="18.95" customHeight="1">
      <c r="A417" s="415" t="s">
        <v>251</v>
      </c>
      <c r="B417" s="377"/>
      <c r="C417" s="378">
        <v>100000</v>
      </c>
      <c r="D417" s="396">
        <v>30000</v>
      </c>
      <c r="G417" s="363"/>
    </row>
    <row r="418" spans="1:7" ht="18.95" customHeight="1">
      <c r="A418" s="415" t="s">
        <v>252</v>
      </c>
      <c r="B418" s="377"/>
      <c r="C418" s="381">
        <v>10000</v>
      </c>
      <c r="D418" s="398">
        <v>0</v>
      </c>
      <c r="G418" s="363"/>
    </row>
    <row r="419" spans="1:7" ht="18.95" customHeight="1">
      <c r="A419" s="377" t="s">
        <v>144</v>
      </c>
      <c r="B419" s="377"/>
      <c r="C419" s="381">
        <v>50000</v>
      </c>
      <c r="D419" s="398">
        <v>29175</v>
      </c>
      <c r="G419" s="363"/>
    </row>
    <row r="420" spans="1:7" ht="18.95" customHeight="1" thickBot="1">
      <c r="A420" s="383" t="s">
        <v>10</v>
      </c>
      <c r="B420" s="386"/>
      <c r="C420" s="400">
        <f>SUM(C416:C419)</f>
        <v>180000</v>
      </c>
      <c r="D420" s="400">
        <f>SUM(D416:D419)</f>
        <v>69281</v>
      </c>
    </row>
    <row r="421" spans="1:7" ht="18.95" customHeight="1" thickTop="1">
      <c r="A421" s="440" t="s">
        <v>104</v>
      </c>
      <c r="B421" s="441"/>
      <c r="C421" s="499"/>
      <c r="D421" s="475"/>
      <c r="G421" s="484"/>
    </row>
    <row r="422" spans="1:7" s="484" customFormat="1" ht="18.95" customHeight="1">
      <c r="A422" s="386" t="s">
        <v>81</v>
      </c>
      <c r="B422" s="377"/>
      <c r="C422" s="544"/>
      <c r="D422" s="545"/>
      <c r="E422" s="487"/>
    </row>
    <row r="423" spans="1:7" s="484" customFormat="1" ht="18.95" customHeight="1">
      <c r="A423" s="377" t="s">
        <v>198</v>
      </c>
      <c r="B423" s="377"/>
      <c r="C423" s="546"/>
      <c r="D423" s="547"/>
      <c r="E423" s="487"/>
    </row>
    <row r="424" spans="1:7" s="484" customFormat="1" ht="18.95" customHeight="1">
      <c r="A424" s="377" t="s">
        <v>199</v>
      </c>
      <c r="B424" s="377"/>
      <c r="C424" s="548">
        <v>8700</v>
      </c>
      <c r="D424" s="549">
        <v>8700</v>
      </c>
      <c r="E424" s="487"/>
      <c r="G424" s="550">
        <f>C424-D424</f>
        <v>0</v>
      </c>
    </row>
    <row r="425" spans="1:7" s="484" customFormat="1" ht="18.95" customHeight="1">
      <c r="A425" s="377" t="s">
        <v>253</v>
      </c>
      <c r="B425" s="377"/>
      <c r="C425" s="548">
        <v>6000</v>
      </c>
      <c r="D425" s="547">
        <v>3900</v>
      </c>
      <c r="E425" s="487"/>
      <c r="G425" s="550">
        <f t="shared" ref="G425:G429" si="21">C425-D425</f>
        <v>2100</v>
      </c>
    </row>
    <row r="426" spans="1:7" s="488" customFormat="1" ht="18.95" customHeight="1">
      <c r="A426" s="415" t="s">
        <v>254</v>
      </c>
      <c r="B426" s="377"/>
      <c r="C426" s="387" t="s">
        <v>23</v>
      </c>
      <c r="D426" s="388"/>
      <c r="E426" s="492"/>
      <c r="G426" s="550"/>
    </row>
    <row r="427" spans="1:7" ht="18.95" customHeight="1">
      <c r="A427" s="415" t="s">
        <v>256</v>
      </c>
      <c r="B427" s="377"/>
      <c r="C427" s="387">
        <v>140000</v>
      </c>
      <c r="D427" s="437">
        <v>34500</v>
      </c>
      <c r="G427" s="550">
        <f t="shared" si="21"/>
        <v>105500</v>
      </c>
    </row>
    <row r="428" spans="1:7" ht="18.95" customHeight="1">
      <c r="A428" s="415" t="s">
        <v>255</v>
      </c>
      <c r="B428" s="377"/>
      <c r="C428" s="387"/>
      <c r="D428" s="437">
        <v>0</v>
      </c>
      <c r="G428" s="550">
        <f t="shared" si="21"/>
        <v>0</v>
      </c>
    </row>
    <row r="429" spans="1:7" ht="18.95" customHeight="1">
      <c r="A429" s="377" t="s">
        <v>257</v>
      </c>
      <c r="B429" s="377"/>
      <c r="C429" s="378">
        <v>5000</v>
      </c>
      <c r="D429" s="396">
        <v>0</v>
      </c>
      <c r="G429" s="550">
        <f t="shared" si="21"/>
        <v>5000</v>
      </c>
    </row>
    <row r="430" spans="1:7" ht="18.95" customHeight="1" thickBot="1">
      <c r="A430" s="383" t="s">
        <v>10</v>
      </c>
      <c r="B430" s="377"/>
      <c r="C430" s="400">
        <f>SUM(C424:C429)</f>
        <v>159700</v>
      </c>
      <c r="D430" s="400">
        <f>SUM(D424:D429)</f>
        <v>47100</v>
      </c>
    </row>
    <row r="431" spans="1:7" ht="18.95" customHeight="1" thickTop="1" thickBot="1">
      <c r="A431" s="457" t="s">
        <v>145</v>
      </c>
      <c r="B431" s="487"/>
      <c r="C431" s="551">
        <f>+C395+C402+C409+C420+C430</f>
        <v>1625460</v>
      </c>
      <c r="D431" s="551">
        <f>+D395+D402+D409+D420+D430</f>
        <v>1260908</v>
      </c>
    </row>
    <row r="432" spans="1:7" ht="18.95" customHeight="1" thickTop="1">
      <c r="A432" s="386" t="s">
        <v>146</v>
      </c>
      <c r="C432" s="387"/>
      <c r="D432" s="388"/>
    </row>
    <row r="433" spans="1:10" s="190" customFormat="1" ht="18.95" customHeight="1">
      <c r="A433" s="386" t="s">
        <v>104</v>
      </c>
      <c r="B433" s="377"/>
      <c r="C433" s="378"/>
      <c r="D433" s="409"/>
      <c r="F433" s="191"/>
      <c r="G433" s="191"/>
      <c r="H433" s="191"/>
      <c r="I433" s="191"/>
      <c r="J433" s="191"/>
    </row>
    <row r="434" spans="1:10" s="190" customFormat="1" ht="18.95" customHeight="1">
      <c r="A434" s="386" t="s">
        <v>82</v>
      </c>
      <c r="B434" s="377"/>
      <c r="C434" s="378"/>
      <c r="D434" s="409"/>
      <c r="F434" s="191"/>
      <c r="G434" s="191"/>
      <c r="H434" s="191"/>
      <c r="I434" s="191"/>
      <c r="J434" s="191"/>
    </row>
    <row r="435" spans="1:10" s="190" customFormat="1" ht="18.95" customHeight="1">
      <c r="A435" s="386" t="s">
        <v>258</v>
      </c>
      <c r="B435" s="377"/>
      <c r="C435" s="381"/>
      <c r="D435" s="432"/>
      <c r="F435" s="191"/>
      <c r="G435" s="191"/>
      <c r="H435" s="191"/>
      <c r="I435" s="191"/>
      <c r="J435" s="191"/>
    </row>
    <row r="436" spans="1:10" s="190" customFormat="1" ht="18.95" customHeight="1">
      <c r="A436" s="377" t="s">
        <v>259</v>
      </c>
      <c r="B436" s="377"/>
      <c r="C436" s="381">
        <v>319000</v>
      </c>
      <c r="D436" s="432">
        <v>316000</v>
      </c>
      <c r="F436" s="191"/>
      <c r="G436" s="363">
        <f>C436-D436</f>
        <v>3000</v>
      </c>
      <c r="H436" s="191"/>
      <c r="I436" s="191"/>
      <c r="J436" s="191"/>
    </row>
    <row r="437" spans="1:10" s="190" customFormat="1" ht="18.95" customHeight="1">
      <c r="A437" s="377" t="s">
        <v>261</v>
      </c>
      <c r="B437" s="377"/>
      <c r="C437" s="381">
        <v>758000</v>
      </c>
      <c r="D437" s="432">
        <v>490000</v>
      </c>
      <c r="F437" s="191"/>
      <c r="G437" s="363">
        <f t="shared" ref="G437:G438" si="22">C437-D437</f>
        <v>268000</v>
      </c>
      <c r="H437" s="191"/>
      <c r="I437" s="191"/>
      <c r="J437" s="191"/>
    </row>
    <row r="438" spans="1:10" s="190" customFormat="1" ht="18.95" customHeight="1">
      <c r="A438" s="377" t="s">
        <v>260</v>
      </c>
      <c r="B438" s="377"/>
      <c r="C438" s="381">
        <v>940000</v>
      </c>
      <c r="D438" s="432">
        <v>640000</v>
      </c>
      <c r="F438" s="191"/>
      <c r="G438" s="363">
        <f t="shared" si="22"/>
        <v>300000</v>
      </c>
      <c r="H438" s="191"/>
      <c r="I438" s="191"/>
      <c r="J438" s="191"/>
    </row>
    <row r="439" spans="1:10" s="190" customFormat="1" ht="18.95" customHeight="1" thickBot="1">
      <c r="A439" s="383" t="s">
        <v>10</v>
      </c>
      <c r="B439" s="397"/>
      <c r="C439" s="552">
        <f>SUM(C435:C438)</f>
        <v>2017000</v>
      </c>
      <c r="D439" s="552">
        <f>SUM(D435:D438)</f>
        <v>1446000</v>
      </c>
      <c r="F439" s="191"/>
      <c r="G439" s="191"/>
      <c r="H439" s="191"/>
      <c r="I439" s="191"/>
      <c r="J439" s="191"/>
    </row>
    <row r="440" spans="1:10" s="190" customFormat="1" ht="18.95" customHeight="1" thickTop="1" thickBot="1">
      <c r="A440" s="457" t="s">
        <v>147</v>
      </c>
      <c r="B440" s="486"/>
      <c r="C440" s="523">
        <f>C439</f>
        <v>2017000</v>
      </c>
      <c r="D440" s="523">
        <f>D439</f>
        <v>1446000</v>
      </c>
      <c r="F440" s="191"/>
      <c r="G440" s="191"/>
      <c r="H440" s="191"/>
      <c r="I440" s="191"/>
      <c r="J440" s="191"/>
    </row>
    <row r="441" spans="1:10" s="190" customFormat="1" ht="18.95" customHeight="1" thickTop="1" thickBot="1">
      <c r="A441" s="489" t="s">
        <v>148</v>
      </c>
      <c r="B441" s="490"/>
      <c r="C441" s="553">
        <f>C431+C440</f>
        <v>3642460</v>
      </c>
      <c r="D441" s="553">
        <f>D431+D440</f>
        <v>2706908</v>
      </c>
      <c r="F441" s="191"/>
      <c r="G441" s="191"/>
      <c r="H441" s="191"/>
      <c r="I441" s="191"/>
      <c r="J441" s="191"/>
    </row>
    <row r="442" spans="1:10" s="190" customFormat="1" ht="18.95" customHeight="1" thickTop="1">
      <c r="A442" s="496"/>
      <c r="B442" s="492"/>
      <c r="C442" s="554"/>
      <c r="D442" s="554"/>
      <c r="F442" s="191"/>
      <c r="G442" s="191"/>
      <c r="H442" s="191"/>
      <c r="I442" s="191"/>
      <c r="J442" s="191"/>
    </row>
    <row r="443" spans="1:10" s="190" customFormat="1" ht="18.95" customHeight="1">
      <c r="A443" s="496"/>
      <c r="B443" s="492"/>
      <c r="C443" s="554"/>
      <c r="D443" s="554"/>
      <c r="F443" s="191"/>
      <c r="G443" s="191"/>
      <c r="H443" s="191"/>
      <c r="I443" s="191"/>
      <c r="J443" s="191"/>
    </row>
    <row r="444" spans="1:10" s="190" customFormat="1" ht="18.95" customHeight="1">
      <c r="A444" s="496"/>
      <c r="B444" s="492"/>
      <c r="C444" s="554"/>
      <c r="D444" s="554"/>
      <c r="F444" s="191"/>
      <c r="G444" s="191"/>
      <c r="H444" s="191"/>
      <c r="I444" s="191"/>
      <c r="J444" s="191"/>
    </row>
    <row r="445" spans="1:10" s="190" customFormat="1" ht="18.95" customHeight="1">
      <c r="A445" s="496"/>
      <c r="B445" s="492"/>
      <c r="C445" s="554"/>
      <c r="D445" s="554"/>
      <c r="F445" s="191"/>
      <c r="G445" s="191"/>
      <c r="H445" s="191"/>
      <c r="I445" s="191"/>
      <c r="J445" s="191"/>
    </row>
    <row r="446" spans="1:10" s="190" customFormat="1" ht="18.95" customHeight="1">
      <c r="A446" s="496"/>
      <c r="B446" s="492"/>
      <c r="C446" s="554"/>
      <c r="D446" s="554"/>
      <c r="F446" s="191"/>
      <c r="G446" s="191"/>
      <c r="H446" s="191"/>
      <c r="I446" s="191"/>
      <c r="J446" s="191"/>
    </row>
    <row r="447" spans="1:10" s="190" customFormat="1" ht="18.95" customHeight="1">
      <c r="A447" s="496"/>
      <c r="B447" s="492"/>
      <c r="C447" s="554"/>
      <c r="D447" s="554"/>
      <c r="F447" s="191"/>
      <c r="G447" s="191"/>
      <c r="H447" s="191"/>
      <c r="I447" s="191"/>
      <c r="J447" s="191"/>
    </row>
    <row r="448" spans="1:10" s="190" customFormat="1" ht="18.95" customHeight="1">
      <c r="A448" s="496"/>
      <c r="B448" s="492"/>
      <c r="C448" s="554"/>
      <c r="D448" s="554"/>
      <c r="F448" s="191"/>
      <c r="G448" s="191"/>
      <c r="H448" s="191"/>
      <c r="I448" s="191"/>
      <c r="J448" s="191"/>
    </row>
    <row r="449" spans="1:10" s="190" customFormat="1" ht="18.95" customHeight="1">
      <c r="A449" s="496"/>
      <c r="B449" s="492"/>
      <c r="C449" s="554"/>
      <c r="D449" s="554"/>
      <c r="F449" s="191"/>
      <c r="G449" s="191"/>
      <c r="H449" s="191"/>
      <c r="I449" s="191"/>
      <c r="J449" s="191"/>
    </row>
    <row r="450" spans="1:10" s="190" customFormat="1" ht="18.95" customHeight="1">
      <c r="A450" s="496"/>
      <c r="B450" s="492"/>
      <c r="C450" s="554"/>
      <c r="D450" s="554"/>
      <c r="F450" s="191"/>
      <c r="G450" s="191"/>
      <c r="H450" s="191"/>
      <c r="I450" s="191"/>
      <c r="J450" s="191"/>
    </row>
    <row r="451" spans="1:10" s="190" customFormat="1" ht="18.95" customHeight="1">
      <c r="A451" s="496"/>
      <c r="B451" s="492"/>
      <c r="C451" s="554"/>
      <c r="D451" s="554"/>
      <c r="F451" s="191"/>
      <c r="G451" s="191"/>
      <c r="H451" s="191"/>
      <c r="I451" s="191"/>
      <c r="J451" s="191"/>
    </row>
    <row r="452" spans="1:10" s="190" customFormat="1" ht="18.95" customHeight="1">
      <c r="A452" s="496"/>
      <c r="B452" s="492"/>
      <c r="C452" s="554"/>
      <c r="D452" s="554"/>
      <c r="F452" s="191"/>
      <c r="G452" s="191"/>
      <c r="H452" s="191"/>
      <c r="I452" s="191"/>
      <c r="J452" s="191"/>
    </row>
    <row r="453" spans="1:10" s="190" customFormat="1" ht="18.95" customHeight="1">
      <c r="A453" s="519">
        <v>12</v>
      </c>
      <c r="B453" s="366"/>
      <c r="C453" s="366"/>
      <c r="D453" s="519"/>
      <c r="F453" s="191"/>
      <c r="G453" s="191"/>
      <c r="H453" s="191"/>
      <c r="I453" s="191"/>
      <c r="J453" s="191"/>
    </row>
    <row r="454" spans="1:10" s="190" customFormat="1" ht="18.95" customHeight="1">
      <c r="A454" s="367" t="s">
        <v>2</v>
      </c>
      <c r="B454" s="555" t="s">
        <v>3</v>
      </c>
      <c r="C454" s="368" t="s">
        <v>4</v>
      </c>
      <c r="D454" s="369" t="s">
        <v>46</v>
      </c>
      <c r="F454" s="191"/>
      <c r="G454" s="191"/>
      <c r="H454" s="191"/>
      <c r="I454" s="191"/>
      <c r="J454" s="191"/>
    </row>
    <row r="455" spans="1:10" s="190" customFormat="1" ht="18.95" customHeight="1" thickBot="1">
      <c r="A455" s="370"/>
      <c r="B455" s="556"/>
      <c r="C455" s="557"/>
      <c r="D455" s="558"/>
      <c r="F455" s="191"/>
      <c r="G455" s="191"/>
      <c r="H455" s="191"/>
      <c r="I455" s="191"/>
      <c r="J455" s="191"/>
    </row>
    <row r="456" spans="1:10" s="190" customFormat="1" ht="18.95" customHeight="1">
      <c r="A456" s="405" t="s">
        <v>149</v>
      </c>
      <c r="B456" s="559"/>
      <c r="C456" s="560"/>
      <c r="D456" s="531"/>
      <c r="F456" s="191"/>
      <c r="G456" s="191"/>
      <c r="H456" s="191"/>
      <c r="I456" s="191"/>
      <c r="J456" s="191"/>
    </row>
    <row r="457" spans="1:10" s="190" customFormat="1" ht="18.95" customHeight="1">
      <c r="A457" s="386" t="s">
        <v>150</v>
      </c>
      <c r="B457" s="561"/>
      <c r="C457" s="562"/>
      <c r="D457" s="388"/>
      <c r="F457" s="191"/>
      <c r="G457" s="191"/>
      <c r="H457" s="191"/>
      <c r="I457" s="191"/>
      <c r="J457" s="191"/>
    </row>
    <row r="458" spans="1:10" s="190" customFormat="1" ht="18.95" customHeight="1">
      <c r="A458" s="386" t="s">
        <v>60</v>
      </c>
      <c r="B458" s="559"/>
      <c r="C458" s="502"/>
      <c r="D458" s="409"/>
      <c r="F458" s="191"/>
      <c r="G458" s="191"/>
      <c r="H458" s="191"/>
      <c r="I458" s="191"/>
      <c r="J458" s="191"/>
    </row>
    <row r="459" spans="1:10" s="190" customFormat="1" ht="18.95" customHeight="1">
      <c r="A459" s="386" t="s">
        <v>68</v>
      </c>
      <c r="B459" s="559"/>
      <c r="C459" s="502"/>
      <c r="D459" s="409"/>
      <c r="F459" s="191"/>
      <c r="G459" s="191"/>
      <c r="H459" s="191"/>
      <c r="I459" s="191"/>
      <c r="J459" s="191"/>
    </row>
    <row r="460" spans="1:10" s="190" customFormat="1" ht="18.95" customHeight="1">
      <c r="A460" s="377" t="s">
        <v>151</v>
      </c>
      <c r="B460" s="559"/>
      <c r="C460" s="502"/>
      <c r="D460" s="409"/>
      <c r="F460" s="191"/>
      <c r="G460" s="191"/>
      <c r="H460" s="191"/>
      <c r="I460" s="191"/>
      <c r="J460" s="191"/>
    </row>
    <row r="461" spans="1:10" s="190" customFormat="1" ht="18.95" customHeight="1">
      <c r="A461" s="415" t="s">
        <v>263</v>
      </c>
      <c r="B461" s="559"/>
      <c r="C461" s="502">
        <f>20000+40000</f>
        <v>60000</v>
      </c>
      <c r="D461" s="409">
        <v>41205</v>
      </c>
      <c r="E461" s="190" t="s">
        <v>352</v>
      </c>
      <c r="F461" s="191"/>
      <c r="G461" s="363">
        <f>C461-D461</f>
        <v>18795</v>
      </c>
      <c r="H461" s="191"/>
      <c r="I461" s="191"/>
      <c r="J461" s="191"/>
    </row>
    <row r="462" spans="1:10" s="190" customFormat="1" ht="18.95" customHeight="1">
      <c r="A462" s="377" t="s">
        <v>264</v>
      </c>
      <c r="B462" s="559"/>
      <c r="C462" s="502">
        <v>10000</v>
      </c>
      <c r="D462" s="409">
        <v>6235</v>
      </c>
      <c r="F462" s="191"/>
      <c r="G462" s="363">
        <f t="shared" ref="G462:G466" si="23">C462-D462</f>
        <v>3765</v>
      </c>
      <c r="H462" s="191"/>
      <c r="I462" s="191"/>
      <c r="J462" s="191"/>
    </row>
    <row r="463" spans="1:10" s="190" customFormat="1" ht="18.95" customHeight="1">
      <c r="A463" s="397" t="s">
        <v>262</v>
      </c>
      <c r="B463" s="559"/>
      <c r="C463" s="502">
        <v>30000</v>
      </c>
      <c r="D463" s="409">
        <v>15882</v>
      </c>
      <c r="F463" s="191"/>
      <c r="G463" s="363">
        <f t="shared" si="23"/>
        <v>14118</v>
      </c>
      <c r="H463" s="191"/>
      <c r="I463" s="191"/>
      <c r="J463" s="191"/>
    </row>
    <row r="464" spans="1:10" s="190" customFormat="1" ht="18.95" customHeight="1">
      <c r="A464" s="397" t="s">
        <v>266</v>
      </c>
      <c r="B464" s="559"/>
      <c r="C464" s="502">
        <v>10000</v>
      </c>
      <c r="D464" s="409">
        <v>0</v>
      </c>
      <c r="F464" s="191"/>
      <c r="G464" s="363">
        <f t="shared" si="23"/>
        <v>10000</v>
      </c>
      <c r="H464" s="191"/>
      <c r="I464" s="191"/>
      <c r="J464" s="191"/>
    </row>
    <row r="465" spans="1:7" ht="18.95" customHeight="1">
      <c r="A465" s="397" t="s">
        <v>265</v>
      </c>
      <c r="B465" s="563"/>
      <c r="C465" s="502">
        <v>10000</v>
      </c>
      <c r="D465" s="409">
        <v>7560</v>
      </c>
      <c r="G465" s="363">
        <f t="shared" si="23"/>
        <v>2440</v>
      </c>
    </row>
    <row r="466" spans="1:7" ht="18.95" customHeight="1">
      <c r="A466" s="397" t="s">
        <v>270</v>
      </c>
      <c r="B466" s="559"/>
      <c r="C466" s="637">
        <v>26000</v>
      </c>
      <c r="D466" s="388">
        <v>0</v>
      </c>
      <c r="E466" s="190" t="s">
        <v>328</v>
      </c>
      <c r="F466" s="191" t="s">
        <v>329</v>
      </c>
      <c r="G466" s="363">
        <f t="shared" si="23"/>
        <v>26000</v>
      </c>
    </row>
    <row r="467" spans="1:7" ht="18.95" customHeight="1" thickBot="1">
      <c r="A467" s="383" t="s">
        <v>10</v>
      </c>
      <c r="B467" s="561"/>
      <c r="C467" s="565">
        <f>SUM(C461:C466)</f>
        <v>146000</v>
      </c>
      <c r="D467" s="566">
        <f>SUM(D461:D466)</f>
        <v>70882</v>
      </c>
    </row>
    <row r="468" spans="1:7" ht="18.95" customHeight="1" thickTop="1" thickBot="1">
      <c r="A468" s="567" t="s">
        <v>152</v>
      </c>
      <c r="B468" s="568"/>
      <c r="C468" s="569">
        <f>C467</f>
        <v>146000</v>
      </c>
      <c r="D468" s="462">
        <f>D467</f>
        <v>70882</v>
      </c>
    </row>
    <row r="469" spans="1:7" ht="18.95" customHeight="1" thickTop="1" thickBot="1">
      <c r="A469" s="570" t="s">
        <v>153</v>
      </c>
      <c r="B469" s="571"/>
      <c r="C469" s="572">
        <f>SUM(C468)</f>
        <v>146000</v>
      </c>
      <c r="D469" s="573">
        <f>SUM(D468)</f>
        <v>70882</v>
      </c>
    </row>
    <row r="470" spans="1:7" ht="18.95" customHeight="1" thickTop="1">
      <c r="A470" s="454" t="s">
        <v>154</v>
      </c>
      <c r="B470" s="561"/>
      <c r="C470" s="562"/>
      <c r="D470" s="388"/>
    </row>
    <row r="471" spans="1:7" ht="18.95" customHeight="1">
      <c r="A471" s="386" t="s">
        <v>155</v>
      </c>
      <c r="B471" s="559"/>
      <c r="C471" s="502"/>
      <c r="D471" s="409"/>
    </row>
    <row r="472" spans="1:7" ht="18.95" customHeight="1">
      <c r="A472" s="386" t="s">
        <v>60</v>
      </c>
      <c r="B472" s="559"/>
      <c r="C472" s="502"/>
      <c r="D472" s="409"/>
    </row>
    <row r="473" spans="1:7" ht="18.95" customHeight="1">
      <c r="A473" s="386" t="s">
        <v>68</v>
      </c>
      <c r="B473" s="559"/>
      <c r="C473" s="502"/>
      <c r="D473" s="409"/>
    </row>
    <row r="474" spans="1:7" ht="18.95" customHeight="1">
      <c r="A474" s="377" t="s">
        <v>118</v>
      </c>
      <c r="B474" s="559"/>
      <c r="C474" s="502"/>
      <c r="D474" s="409"/>
    </row>
    <row r="475" spans="1:7" ht="18.95" customHeight="1">
      <c r="A475" s="377" t="s">
        <v>269</v>
      </c>
      <c r="B475" s="559"/>
      <c r="C475" s="502">
        <v>150000</v>
      </c>
      <c r="D475" s="409">
        <v>133500</v>
      </c>
      <c r="G475" s="363">
        <f t="shared" ref="G475:G477" si="24">C475-D475</f>
        <v>16500</v>
      </c>
    </row>
    <row r="476" spans="1:7" ht="18.95" customHeight="1">
      <c r="A476" s="377" t="s">
        <v>268</v>
      </c>
      <c r="B476" s="559"/>
      <c r="C476" s="502">
        <v>200000</v>
      </c>
      <c r="D476" s="409">
        <v>0</v>
      </c>
      <c r="G476" s="363">
        <f t="shared" si="24"/>
        <v>200000</v>
      </c>
    </row>
    <row r="477" spans="1:7" ht="18.95" customHeight="1">
      <c r="A477" s="377" t="s">
        <v>267</v>
      </c>
      <c r="B477" s="561"/>
      <c r="C477" s="574">
        <v>30000</v>
      </c>
      <c r="D477" s="431">
        <v>0</v>
      </c>
      <c r="G477" s="363">
        <f t="shared" si="24"/>
        <v>30000</v>
      </c>
    </row>
    <row r="478" spans="1:7" ht="18.95" customHeight="1" thickBot="1">
      <c r="A478" s="383" t="s">
        <v>10</v>
      </c>
      <c r="B478" s="575"/>
      <c r="C478" s="576">
        <f>SUM(C475:C477)</f>
        <v>380000</v>
      </c>
      <c r="D478" s="384">
        <f>SUM(D475:D477)</f>
        <v>133500</v>
      </c>
      <c r="G478" s="484"/>
    </row>
    <row r="479" spans="1:7" s="484" customFormat="1" ht="18.95" customHeight="1" thickTop="1" thickBot="1">
      <c r="A479" s="485" t="s">
        <v>156</v>
      </c>
      <c r="B479" s="577"/>
      <c r="C479" s="569">
        <f>C478</f>
        <v>380000</v>
      </c>
      <c r="D479" s="462">
        <f>D478</f>
        <v>133500</v>
      </c>
      <c r="E479" s="487"/>
      <c r="G479" s="488"/>
    </row>
    <row r="480" spans="1:7" s="488" customFormat="1" ht="18.95" customHeight="1" thickTop="1">
      <c r="A480" s="405" t="s">
        <v>157</v>
      </c>
      <c r="B480" s="559"/>
      <c r="C480" s="562"/>
      <c r="D480" s="388"/>
      <c r="E480" s="492"/>
      <c r="G480" s="191"/>
    </row>
    <row r="481" spans="1:7" ht="18.95" customHeight="1">
      <c r="A481" s="386" t="s">
        <v>60</v>
      </c>
      <c r="B481" s="559"/>
      <c r="C481" s="502"/>
      <c r="D481" s="409"/>
    </row>
    <row r="482" spans="1:7" ht="18.95" customHeight="1">
      <c r="A482" s="386" t="s">
        <v>68</v>
      </c>
      <c r="B482" s="559"/>
      <c r="C482" s="578"/>
      <c r="D482" s="432"/>
    </row>
    <row r="483" spans="1:7" ht="18.95" customHeight="1">
      <c r="A483" s="415" t="s">
        <v>118</v>
      </c>
      <c r="B483" s="559"/>
      <c r="C483" s="579"/>
      <c r="D483" s="527"/>
    </row>
    <row r="484" spans="1:7" ht="18.95" customHeight="1">
      <c r="A484" s="377" t="s">
        <v>272</v>
      </c>
      <c r="B484" s="559"/>
      <c r="C484" s="580">
        <v>100000</v>
      </c>
      <c r="D484" s="581">
        <v>39620</v>
      </c>
      <c r="F484" s="190"/>
      <c r="G484" s="363">
        <f t="shared" ref="G484:G490" si="25">C484-D484</f>
        <v>60380</v>
      </c>
    </row>
    <row r="485" spans="1:7" ht="18.95" customHeight="1">
      <c r="A485" s="377" t="s">
        <v>271</v>
      </c>
      <c r="B485" s="559"/>
      <c r="C485" s="638">
        <f>200000-176600-19400</f>
        <v>4000</v>
      </c>
      <c r="D485" s="549">
        <v>4000</v>
      </c>
      <c r="E485" s="190" t="s">
        <v>332</v>
      </c>
      <c r="F485" s="190" t="s">
        <v>337</v>
      </c>
      <c r="G485" s="363">
        <f t="shared" si="25"/>
        <v>0</v>
      </c>
    </row>
    <row r="486" spans="1:7" ht="18.95" customHeight="1">
      <c r="A486" s="377" t="s">
        <v>273</v>
      </c>
      <c r="B486" s="559"/>
      <c r="C486" s="564">
        <f>100000-100000</f>
        <v>0</v>
      </c>
      <c r="D486" s="388">
        <v>0</v>
      </c>
      <c r="E486" s="190" t="s">
        <v>335</v>
      </c>
      <c r="G486" s="363">
        <f t="shared" si="25"/>
        <v>0</v>
      </c>
    </row>
    <row r="487" spans="1:7" ht="18.95" customHeight="1">
      <c r="A487" s="377" t="s">
        <v>276</v>
      </c>
      <c r="B487" s="559"/>
      <c r="C487" s="580">
        <v>200000</v>
      </c>
      <c r="D487" s="409">
        <v>117070</v>
      </c>
      <c r="G487" s="363">
        <f t="shared" si="25"/>
        <v>82930</v>
      </c>
    </row>
    <row r="488" spans="1:7" ht="18.95" customHeight="1">
      <c r="A488" s="377" t="s">
        <v>274</v>
      </c>
      <c r="B488" s="559"/>
      <c r="C488" s="580">
        <v>15000</v>
      </c>
      <c r="D488" s="409">
        <v>7500</v>
      </c>
      <c r="G488" s="363">
        <f t="shared" si="25"/>
        <v>7500</v>
      </c>
    </row>
    <row r="489" spans="1:7" ht="18.95" customHeight="1">
      <c r="A489" s="397" t="s">
        <v>277</v>
      </c>
      <c r="B489" s="559"/>
      <c r="C489" s="580">
        <v>50000</v>
      </c>
      <c r="D489" s="409">
        <v>40000</v>
      </c>
      <c r="G489" s="363">
        <f t="shared" si="25"/>
        <v>10000</v>
      </c>
    </row>
    <row r="490" spans="1:7" s="484" customFormat="1" ht="18.95" customHeight="1">
      <c r="A490" s="397" t="s">
        <v>275</v>
      </c>
      <c r="B490" s="582"/>
      <c r="C490" s="583">
        <f>20000+50000</f>
        <v>70000</v>
      </c>
      <c r="D490" s="431">
        <v>33250</v>
      </c>
      <c r="E490" s="584" t="s">
        <v>331</v>
      </c>
      <c r="G490" s="363">
        <f t="shared" si="25"/>
        <v>36750</v>
      </c>
    </row>
    <row r="491" spans="1:7" ht="18.95" customHeight="1" thickBot="1">
      <c r="A491" s="399" t="s">
        <v>10</v>
      </c>
      <c r="B491" s="585"/>
      <c r="C491" s="576">
        <f>SUM(C484:C490)</f>
        <v>439000</v>
      </c>
      <c r="D491" s="384">
        <f>SUM(D484:D490)</f>
        <v>241440</v>
      </c>
    </row>
    <row r="492" spans="1:7" ht="18.95" customHeight="1" thickTop="1">
      <c r="A492" s="402"/>
      <c r="B492" s="463"/>
      <c r="C492" s="421"/>
      <c r="D492" s="421"/>
    </row>
    <row r="493" spans="1:7" ht="18.95" customHeight="1">
      <c r="A493" s="402"/>
      <c r="B493" s="463"/>
      <c r="C493" s="421"/>
      <c r="D493" s="421"/>
    </row>
    <row r="494" spans="1:7" ht="18.399999999999999" customHeight="1">
      <c r="A494" s="366">
        <v>13</v>
      </c>
      <c r="B494" s="366"/>
      <c r="C494" s="366"/>
      <c r="D494" s="366"/>
      <c r="F494" s="430"/>
    </row>
    <row r="495" spans="1:7" ht="18.399999999999999" customHeight="1">
      <c r="A495" s="586" t="s">
        <v>2</v>
      </c>
      <c r="B495" s="367" t="s">
        <v>3</v>
      </c>
      <c r="C495" s="368" t="s">
        <v>4</v>
      </c>
      <c r="D495" s="369" t="s">
        <v>46</v>
      </c>
    </row>
    <row r="496" spans="1:7" ht="18.399999999999999" customHeight="1">
      <c r="A496" s="587"/>
      <c r="B496" s="370"/>
      <c r="C496" s="371"/>
      <c r="D496" s="372"/>
    </row>
    <row r="497" spans="1:9" ht="18.399999999999999" customHeight="1">
      <c r="A497" s="588" t="s">
        <v>120</v>
      </c>
      <c r="B497" s="441"/>
      <c r="C497" s="387"/>
      <c r="D497" s="388"/>
    </row>
    <row r="498" spans="1:9" ht="18.399999999999999" customHeight="1">
      <c r="A498" s="589" t="s">
        <v>84</v>
      </c>
      <c r="B498" s="377"/>
      <c r="C498" s="378"/>
      <c r="D498" s="409"/>
      <c r="G498" s="190"/>
    </row>
    <row r="499" spans="1:9" ht="18.399999999999999" customHeight="1">
      <c r="A499" s="501" t="s">
        <v>158</v>
      </c>
      <c r="B499" s="377"/>
      <c r="C499" s="378"/>
      <c r="D499" s="409"/>
      <c r="F499" s="190"/>
      <c r="G499" s="190"/>
      <c r="H499" s="190"/>
      <c r="I499" s="190"/>
    </row>
    <row r="500" spans="1:9" ht="18.399999999999999" customHeight="1">
      <c r="A500" s="501" t="s">
        <v>279</v>
      </c>
      <c r="B500" s="377"/>
      <c r="C500" s="378">
        <v>10000</v>
      </c>
      <c r="D500" s="396">
        <v>10000</v>
      </c>
      <c r="F500" s="190"/>
      <c r="G500" s="590">
        <f>C500-D500</f>
        <v>0</v>
      </c>
      <c r="H500" s="190"/>
      <c r="I500" s="190"/>
    </row>
    <row r="501" spans="1:9" ht="18.399999999999999" customHeight="1">
      <c r="A501" s="501" t="s">
        <v>280</v>
      </c>
      <c r="B501" s="377"/>
      <c r="C501" s="381">
        <v>13000</v>
      </c>
      <c r="D501" s="398">
        <v>0</v>
      </c>
      <c r="F501" s="190"/>
      <c r="G501" s="590">
        <f>C501-D501</f>
        <v>13000</v>
      </c>
      <c r="H501" s="190"/>
      <c r="I501" s="190"/>
    </row>
    <row r="502" spans="1:9" ht="18.399999999999999" customHeight="1" thickBot="1">
      <c r="A502" s="591" t="s">
        <v>10</v>
      </c>
      <c r="B502" s="377"/>
      <c r="C502" s="400">
        <f>SUM(C500:C501)</f>
        <v>23000</v>
      </c>
      <c r="D502" s="400">
        <f>SUM(D500:D501)</f>
        <v>10000</v>
      </c>
      <c r="F502" s="190"/>
      <c r="G502" s="190"/>
      <c r="H502" s="190"/>
      <c r="I502" s="190"/>
    </row>
    <row r="503" spans="1:9" ht="18.399999999999999" customHeight="1" thickTop="1" thickBot="1">
      <c r="A503" s="592" t="s">
        <v>159</v>
      </c>
      <c r="B503" s="593"/>
      <c r="C503" s="462">
        <f>C491+C502</f>
        <v>462000</v>
      </c>
      <c r="D503" s="462">
        <f>D491+D502</f>
        <v>251440</v>
      </c>
      <c r="F503" s="190"/>
      <c r="G503" s="190"/>
      <c r="H503" s="190"/>
      <c r="I503" s="190"/>
    </row>
    <row r="504" spans="1:9" ht="18.399999999999999" customHeight="1" thickTop="1">
      <c r="A504" s="594" t="s">
        <v>278</v>
      </c>
      <c r="B504" s="595"/>
      <c r="C504" s="596"/>
      <c r="D504" s="596"/>
      <c r="F504" s="190"/>
      <c r="G504" s="190"/>
      <c r="H504" s="190"/>
      <c r="I504" s="190"/>
    </row>
    <row r="505" spans="1:9" ht="18.399999999999999" customHeight="1">
      <c r="A505" s="597" t="s">
        <v>60</v>
      </c>
      <c r="B505" s="595"/>
      <c r="C505" s="596"/>
      <c r="D505" s="596"/>
      <c r="F505" s="190"/>
      <c r="G505" s="190"/>
      <c r="H505" s="190"/>
      <c r="I505" s="190"/>
    </row>
    <row r="506" spans="1:9" ht="18.399999999999999" customHeight="1">
      <c r="A506" s="597" t="s">
        <v>68</v>
      </c>
      <c r="B506" s="598"/>
      <c r="C506" s="599"/>
      <c r="D506" s="599"/>
      <c r="F506" s="190"/>
      <c r="G506" s="190"/>
      <c r="H506" s="190"/>
      <c r="I506" s="190"/>
    </row>
    <row r="507" spans="1:9" ht="18.399999999999999" customHeight="1">
      <c r="A507" s="600" t="s">
        <v>118</v>
      </c>
      <c r="B507" s="598"/>
      <c r="C507" s="599"/>
      <c r="D507" s="599"/>
      <c r="F507" s="190"/>
      <c r="G507" s="190"/>
      <c r="H507" s="190"/>
      <c r="I507" s="190"/>
    </row>
    <row r="508" spans="1:9" ht="18.399999999999999" customHeight="1">
      <c r="A508" s="601" t="s">
        <v>281</v>
      </c>
      <c r="B508" s="598"/>
      <c r="C508" s="393">
        <f>40000-20000</f>
        <v>20000</v>
      </c>
      <c r="D508" s="599">
        <v>0</v>
      </c>
      <c r="E508" s="190" t="s">
        <v>369</v>
      </c>
      <c r="F508" s="190"/>
      <c r="G508" s="190"/>
      <c r="H508" s="190"/>
      <c r="I508" s="590">
        <f>C508-D508</f>
        <v>20000</v>
      </c>
    </row>
    <row r="509" spans="1:9" ht="18.399999999999999" customHeight="1">
      <c r="A509" s="601" t="s">
        <v>296</v>
      </c>
      <c r="B509" s="598"/>
      <c r="C509" s="602">
        <f>80000-10000-40000-30000</f>
        <v>0</v>
      </c>
      <c r="D509" s="603">
        <v>0</v>
      </c>
      <c r="E509" s="190" t="s">
        <v>349</v>
      </c>
      <c r="F509" s="190" t="s">
        <v>353</v>
      </c>
      <c r="G509" s="190" t="s">
        <v>370</v>
      </c>
      <c r="H509" s="190"/>
      <c r="I509" s="590">
        <f>C509-D509</f>
        <v>0</v>
      </c>
    </row>
    <row r="510" spans="1:9" ht="18.399999999999999" customHeight="1" thickBot="1">
      <c r="A510" s="592" t="s">
        <v>288</v>
      </c>
      <c r="B510" s="593"/>
      <c r="C510" s="604">
        <f>C508+C509</f>
        <v>20000</v>
      </c>
      <c r="D510" s="605">
        <f>D508+D509</f>
        <v>0</v>
      </c>
      <c r="F510" s="190"/>
      <c r="G510" s="190"/>
      <c r="H510" s="190"/>
      <c r="I510" s="190"/>
    </row>
    <row r="511" spans="1:9" ht="18.399999999999999" customHeight="1" thickTop="1" thickBot="1">
      <c r="A511" s="606" t="s">
        <v>160</v>
      </c>
      <c r="B511" s="504"/>
      <c r="C511" s="525">
        <f>C479+C503+C510</f>
        <v>862000</v>
      </c>
      <c r="D511" s="525">
        <f>D479+D503+D510</f>
        <v>384940</v>
      </c>
      <c r="F511" s="190"/>
      <c r="G511" s="190"/>
      <c r="H511" s="190"/>
      <c r="I511" s="190"/>
    </row>
    <row r="512" spans="1:9" ht="18.399999999999999" customHeight="1" thickTop="1">
      <c r="A512" s="588" t="s">
        <v>161</v>
      </c>
      <c r="B512" s="441"/>
      <c r="C512" s="387"/>
      <c r="D512" s="388"/>
      <c r="F512" s="190"/>
      <c r="G512" s="190"/>
      <c r="H512" s="190"/>
      <c r="I512" s="190"/>
    </row>
    <row r="513" spans="1:9" ht="18.399999999999999" customHeight="1">
      <c r="A513" s="589" t="s">
        <v>282</v>
      </c>
      <c r="B513" s="377"/>
      <c r="C513" s="378"/>
      <c r="D513" s="409"/>
      <c r="F513" s="190"/>
      <c r="G513" s="190"/>
      <c r="H513" s="190"/>
      <c r="I513" s="190"/>
    </row>
    <row r="514" spans="1:9" ht="18.399999999999999" customHeight="1">
      <c r="A514" s="589" t="s">
        <v>60</v>
      </c>
      <c r="B514" s="377"/>
      <c r="C514" s="378"/>
      <c r="D514" s="409"/>
      <c r="F514" s="190"/>
      <c r="G514" s="190"/>
      <c r="H514" s="190"/>
      <c r="I514" s="190"/>
    </row>
    <row r="515" spans="1:9" ht="18.399999999999999" customHeight="1">
      <c r="A515" s="589" t="s">
        <v>68</v>
      </c>
      <c r="B515" s="377"/>
      <c r="C515" s="381"/>
      <c r="D515" s="432"/>
      <c r="F515" s="190"/>
      <c r="G515" s="190"/>
      <c r="H515" s="190"/>
      <c r="I515" s="190"/>
    </row>
    <row r="516" spans="1:9" ht="18.399999999999999" customHeight="1">
      <c r="A516" s="501" t="s">
        <v>151</v>
      </c>
      <c r="B516" s="377"/>
      <c r="C516" s="381" t="s">
        <v>23</v>
      </c>
      <c r="D516" s="432" t="s">
        <v>23</v>
      </c>
      <c r="F516" s="190"/>
      <c r="G516" s="190"/>
      <c r="H516" s="190"/>
      <c r="I516" s="190"/>
    </row>
    <row r="517" spans="1:9" ht="18.399999999999999" customHeight="1">
      <c r="A517" s="501" t="s">
        <v>283</v>
      </c>
      <c r="B517" s="397"/>
      <c r="C517" s="465">
        <v>65000</v>
      </c>
      <c r="D517" s="409">
        <v>0</v>
      </c>
      <c r="F517" s="190"/>
      <c r="G517" s="190"/>
      <c r="H517" s="190"/>
      <c r="I517" s="190"/>
    </row>
    <row r="518" spans="1:9" ht="18.399999999999999" customHeight="1">
      <c r="A518" s="501" t="s">
        <v>284</v>
      </c>
      <c r="B518" s="397"/>
      <c r="C518" s="607">
        <v>10000</v>
      </c>
      <c r="D518" s="431">
        <v>0</v>
      </c>
      <c r="F518" s="190"/>
      <c r="G518" s="190"/>
      <c r="H518" s="190"/>
      <c r="I518" s="190"/>
    </row>
    <row r="519" spans="1:9" ht="18.399999999999999" customHeight="1" thickBot="1">
      <c r="A519" s="591" t="s">
        <v>10</v>
      </c>
      <c r="B519" s="377"/>
      <c r="C519" s="552">
        <f>SUM(C517:C518)</f>
        <v>75000</v>
      </c>
      <c r="D519" s="552">
        <f>SUM(D517:D518)</f>
        <v>0</v>
      </c>
      <c r="F519" s="190"/>
      <c r="G519" s="190"/>
      <c r="H519" s="190"/>
      <c r="I519" s="190"/>
    </row>
    <row r="520" spans="1:9" ht="18.399999999999999" customHeight="1" thickTop="1">
      <c r="A520" s="608" t="s">
        <v>73</v>
      </c>
      <c r="B520" s="377"/>
      <c r="C520" s="609"/>
      <c r="D520" s="609"/>
      <c r="F520" s="190"/>
      <c r="G520" s="190"/>
      <c r="H520" s="190"/>
      <c r="I520" s="190"/>
    </row>
    <row r="521" spans="1:9" ht="18.399999999999999" customHeight="1">
      <c r="A521" s="600" t="s">
        <v>320</v>
      </c>
      <c r="B521" s="441"/>
      <c r="C521" s="610">
        <f>10000+30000</f>
        <v>40000</v>
      </c>
      <c r="D521" s="611">
        <v>32700</v>
      </c>
      <c r="E521" s="612" t="s">
        <v>348</v>
      </c>
      <c r="F521" s="190" t="s">
        <v>382</v>
      </c>
      <c r="G521" s="190"/>
      <c r="H521" s="190"/>
      <c r="I521" s="190"/>
    </row>
    <row r="522" spans="1:9" ht="18.399999999999999" customHeight="1" thickBot="1">
      <c r="A522" s="591" t="s">
        <v>10</v>
      </c>
      <c r="B522" s="441"/>
      <c r="C522" s="613">
        <f>SUM(C521)</f>
        <v>40000</v>
      </c>
      <c r="D522" s="613">
        <f>SUM(D521)</f>
        <v>32700</v>
      </c>
      <c r="F522" s="190"/>
      <c r="G522" s="190"/>
      <c r="H522" s="190"/>
      <c r="I522" s="190"/>
    </row>
    <row r="523" spans="1:9" ht="18.399999999999999" customHeight="1" thickTop="1" thickBot="1">
      <c r="A523" s="614" t="s">
        <v>321</v>
      </c>
      <c r="B523" s="615"/>
      <c r="C523" s="523">
        <f>C519+C522</f>
        <v>115000</v>
      </c>
      <c r="D523" s="523">
        <f>D519+D522</f>
        <v>32700</v>
      </c>
      <c r="F523" s="190"/>
      <c r="G523" s="190"/>
      <c r="H523" s="190"/>
      <c r="I523" s="190"/>
    </row>
    <row r="524" spans="1:9" ht="18.399999999999999" customHeight="1" thickTop="1" thickBot="1">
      <c r="A524" s="616" t="s">
        <v>162</v>
      </c>
      <c r="B524" s="617"/>
      <c r="C524" s="618">
        <f>C523</f>
        <v>115000</v>
      </c>
      <c r="D524" s="618">
        <f>D523</f>
        <v>32700</v>
      </c>
      <c r="F524" s="190"/>
      <c r="G524" s="190"/>
      <c r="H524" s="190"/>
      <c r="I524" s="190"/>
    </row>
    <row r="525" spans="1:9" ht="18.399999999999999" customHeight="1" thickTop="1">
      <c r="A525" s="589" t="s">
        <v>163</v>
      </c>
      <c r="B525" s="441"/>
      <c r="C525" s="387"/>
      <c r="D525" s="388"/>
      <c r="F525" s="190"/>
      <c r="G525" s="190"/>
      <c r="H525" s="190"/>
      <c r="I525" s="190"/>
    </row>
    <row r="526" spans="1:9" ht="18.399999999999999" customHeight="1">
      <c r="A526" s="589" t="s">
        <v>164</v>
      </c>
      <c r="B526" s="377"/>
      <c r="C526" s="378"/>
      <c r="D526" s="409"/>
      <c r="F526" s="190"/>
      <c r="G526" s="190"/>
      <c r="H526" s="190"/>
      <c r="I526" s="190"/>
    </row>
    <row r="527" spans="1:9" ht="18.399999999999999" customHeight="1">
      <c r="A527" s="589" t="s">
        <v>49</v>
      </c>
      <c r="B527" s="377"/>
      <c r="C527" s="378"/>
      <c r="D527" s="409"/>
      <c r="F527" s="190"/>
      <c r="G527" s="190"/>
      <c r="H527" s="190"/>
      <c r="I527" s="190"/>
    </row>
    <row r="528" spans="1:9" ht="18.399999999999999" customHeight="1">
      <c r="A528" s="589" t="s">
        <v>95</v>
      </c>
      <c r="B528" s="377"/>
      <c r="C528" s="378"/>
      <c r="D528" s="409"/>
      <c r="F528" s="190"/>
      <c r="G528" s="492"/>
      <c r="H528" s="190"/>
      <c r="I528" s="190"/>
    </row>
    <row r="529" spans="1:9" s="488" customFormat="1" ht="18.399999999999999" customHeight="1">
      <c r="A529" s="589" t="s">
        <v>97</v>
      </c>
      <c r="B529" s="377"/>
      <c r="C529" s="378"/>
      <c r="D529" s="409"/>
      <c r="E529" s="492"/>
      <c r="F529" s="492"/>
      <c r="G529" s="190"/>
      <c r="H529" s="492"/>
      <c r="I529" s="492"/>
    </row>
    <row r="530" spans="1:9" ht="18.399999999999999" customHeight="1">
      <c r="A530" s="600" t="s">
        <v>165</v>
      </c>
      <c r="B530" s="377"/>
      <c r="C530" s="378">
        <f>230160+8600</f>
        <v>238760</v>
      </c>
      <c r="D530" s="409">
        <v>238680</v>
      </c>
      <c r="E530" s="190" t="s">
        <v>361</v>
      </c>
      <c r="F530" s="590">
        <f>C530-D530</f>
        <v>80</v>
      </c>
      <c r="G530" s="190"/>
      <c r="H530" s="190"/>
      <c r="I530" s="190"/>
    </row>
    <row r="531" spans="1:9" ht="18.399999999999999" customHeight="1">
      <c r="A531" s="501" t="s">
        <v>59</v>
      </c>
      <c r="B531" s="377"/>
      <c r="C531" s="381">
        <f>36000+6000</f>
        <v>42000</v>
      </c>
      <c r="D531" s="432">
        <v>42000</v>
      </c>
      <c r="E531" s="190" t="s">
        <v>362</v>
      </c>
      <c r="F531" s="590">
        <f>C531-D531</f>
        <v>0</v>
      </c>
      <c r="G531" s="190"/>
      <c r="H531" s="190"/>
      <c r="I531" s="190"/>
    </row>
    <row r="532" spans="1:9" ht="18.399999999999999" customHeight="1" thickBot="1">
      <c r="A532" s="591" t="s">
        <v>10</v>
      </c>
      <c r="B532" s="386"/>
      <c r="C532" s="385">
        <f>SUM(C530:C531)</f>
        <v>280760</v>
      </c>
      <c r="D532" s="385">
        <f>SUM(D530:D531)</f>
        <v>280680</v>
      </c>
      <c r="F532" s="190"/>
      <c r="G532" s="190"/>
      <c r="H532" s="190"/>
      <c r="I532" s="190"/>
    </row>
    <row r="533" spans="1:9" ht="18.399999999999999" customHeight="1" thickTop="1">
      <c r="A533" s="608" t="s">
        <v>60</v>
      </c>
      <c r="B533" s="377"/>
      <c r="C533" s="499"/>
      <c r="D533" s="475"/>
      <c r="F533" s="190"/>
      <c r="G533" s="190"/>
      <c r="H533" s="190"/>
      <c r="I533" s="190"/>
    </row>
    <row r="534" spans="1:9" ht="18.399999999999999" customHeight="1">
      <c r="A534" s="589" t="s">
        <v>62</v>
      </c>
      <c r="B534" s="377"/>
      <c r="C534" s="544"/>
      <c r="D534" s="545"/>
      <c r="F534" s="190"/>
      <c r="G534" s="190"/>
      <c r="H534" s="190"/>
      <c r="I534" s="190"/>
    </row>
    <row r="535" spans="1:9" ht="18.399999999999999" customHeight="1">
      <c r="A535" s="501" t="s">
        <v>166</v>
      </c>
      <c r="B535" s="377"/>
      <c r="C535" s="407">
        <v>15000</v>
      </c>
      <c r="D535" s="411">
        <v>0</v>
      </c>
      <c r="F535" s="190"/>
      <c r="G535" s="190"/>
      <c r="H535" s="190"/>
      <c r="I535" s="190"/>
    </row>
    <row r="536" spans="1:9" ht="18.399999999999999" customHeight="1" thickBot="1">
      <c r="A536" s="619" t="s">
        <v>10</v>
      </c>
      <c r="B536" s="450"/>
      <c r="C536" s="400">
        <f>SUM(C535)</f>
        <v>15000</v>
      </c>
      <c r="D536" s="400">
        <f>SUM(D535)</f>
        <v>0</v>
      </c>
      <c r="F536" s="190"/>
      <c r="G536" s="190"/>
      <c r="H536" s="190"/>
      <c r="I536" s="190"/>
    </row>
    <row r="537" spans="1:9" ht="18.95" customHeight="1" thickTop="1">
      <c r="A537" s="519">
        <v>14</v>
      </c>
      <c r="B537" s="519"/>
      <c r="C537" s="519"/>
      <c r="D537" s="519"/>
      <c r="F537" s="190"/>
      <c r="H537" s="190"/>
      <c r="I537" s="190"/>
    </row>
    <row r="538" spans="1:9" ht="18.95" customHeight="1">
      <c r="A538" s="426" t="s">
        <v>2</v>
      </c>
      <c r="B538" s="426" t="s">
        <v>3</v>
      </c>
      <c r="C538" s="427" t="s">
        <v>4</v>
      </c>
      <c r="D538" s="427" t="s">
        <v>46</v>
      </c>
    </row>
    <row r="539" spans="1:9" ht="18.95" customHeight="1">
      <c r="A539" s="426"/>
      <c r="B539" s="426"/>
      <c r="C539" s="427"/>
      <c r="D539" s="427"/>
      <c r="G539" s="190"/>
    </row>
    <row r="540" spans="1:9" ht="18.95" customHeight="1">
      <c r="A540" s="589" t="s">
        <v>73</v>
      </c>
      <c r="B540" s="377"/>
      <c r="C540" s="548"/>
      <c r="D540" s="437"/>
      <c r="F540" s="190"/>
      <c r="G540" s="190"/>
      <c r="H540" s="190"/>
      <c r="I540" s="190"/>
    </row>
    <row r="541" spans="1:9" ht="18.95" customHeight="1">
      <c r="A541" s="501" t="s">
        <v>167</v>
      </c>
      <c r="B541" s="377"/>
      <c r="C541" s="381">
        <f>100000+100000</f>
        <v>200000</v>
      </c>
      <c r="D541" s="398">
        <v>130305</v>
      </c>
      <c r="E541" s="190" t="s">
        <v>366</v>
      </c>
      <c r="F541" s="190"/>
      <c r="G541" s="190"/>
      <c r="H541" s="590">
        <f>C541-D541</f>
        <v>69695</v>
      </c>
      <c r="I541" s="190"/>
    </row>
    <row r="542" spans="1:9" ht="18.95" customHeight="1" thickBot="1">
      <c r="A542" s="620" t="s">
        <v>10</v>
      </c>
      <c r="B542" s="441"/>
      <c r="C542" s="400">
        <f>SUM(C541)</f>
        <v>200000</v>
      </c>
      <c r="D542" s="400">
        <f t="shared" ref="D542" si="26">SUM(D541)</f>
        <v>130305</v>
      </c>
      <c r="F542" s="190"/>
      <c r="G542" s="190"/>
      <c r="H542" s="590">
        <f t="shared" ref="H542:H545" si="27">C542-D542</f>
        <v>69695</v>
      </c>
      <c r="I542" s="190"/>
    </row>
    <row r="543" spans="1:9" ht="18.95" customHeight="1" thickTop="1">
      <c r="A543" s="588" t="s">
        <v>76</v>
      </c>
      <c r="B543" s="441"/>
      <c r="C543" s="387"/>
      <c r="D543" s="388"/>
      <c r="F543" s="190"/>
      <c r="G543" s="190"/>
      <c r="H543" s="590">
        <f t="shared" si="27"/>
        <v>0</v>
      </c>
      <c r="I543" s="190"/>
    </row>
    <row r="544" spans="1:9" ht="18.95" customHeight="1">
      <c r="A544" s="501" t="s">
        <v>168</v>
      </c>
      <c r="B544" s="377"/>
      <c r="C544" s="381">
        <f>700000-100000-14600</f>
        <v>585400</v>
      </c>
      <c r="D544" s="382">
        <v>436782.59</v>
      </c>
      <c r="E544" s="190" t="s">
        <v>367</v>
      </c>
      <c r="F544" s="190" t="s">
        <v>363</v>
      </c>
      <c r="G544" s="190"/>
      <c r="H544" s="590">
        <f t="shared" si="27"/>
        <v>148617.40999999997</v>
      </c>
      <c r="I544" s="190"/>
    </row>
    <row r="545" spans="1:11" ht="18.95" customHeight="1" thickBot="1">
      <c r="A545" s="621" t="s">
        <v>10</v>
      </c>
      <c r="B545" s="397"/>
      <c r="C545" s="385">
        <f>SUM(C544)</f>
        <v>585400</v>
      </c>
      <c r="D545" s="385">
        <f>SUM(D544)</f>
        <v>436782.59</v>
      </c>
      <c r="F545" s="190"/>
      <c r="G545" s="190"/>
      <c r="H545" s="590">
        <f t="shared" si="27"/>
        <v>148617.40999999997</v>
      </c>
      <c r="I545" s="190"/>
    </row>
    <row r="546" spans="1:11" ht="18.95" customHeight="1" thickTop="1" thickBot="1">
      <c r="A546" s="622" t="s">
        <v>169</v>
      </c>
      <c r="B546" s="486"/>
      <c r="C546" s="462">
        <f>C532+C536+C542+C545</f>
        <v>1081160</v>
      </c>
      <c r="D546" s="462">
        <f>D532+D536+D542+D545</f>
        <v>847767.59000000008</v>
      </c>
      <c r="F546" s="190"/>
      <c r="G546" s="190"/>
      <c r="H546" s="190"/>
      <c r="I546" s="190"/>
    </row>
    <row r="547" spans="1:11" ht="18.95" customHeight="1" thickTop="1" thickBot="1">
      <c r="A547" s="616" t="s">
        <v>170</v>
      </c>
      <c r="B547" s="598"/>
      <c r="C547" s="623">
        <f>C546</f>
        <v>1081160</v>
      </c>
      <c r="D547" s="623">
        <f>D546</f>
        <v>847767.59000000008</v>
      </c>
      <c r="F547" s="190"/>
      <c r="G547" s="190"/>
      <c r="H547" s="190"/>
      <c r="I547" s="190"/>
      <c r="J547" s="190"/>
    </row>
    <row r="548" spans="1:11" ht="18.95" customHeight="1" thickTop="1">
      <c r="A548" s="588" t="s">
        <v>171</v>
      </c>
      <c r="B548" s="441"/>
      <c r="C548" s="387"/>
      <c r="D548" s="388"/>
      <c r="F548" s="190"/>
      <c r="G548" s="190"/>
      <c r="H548" s="190"/>
      <c r="I548" s="190"/>
    </row>
    <row r="549" spans="1:11" ht="18.95" customHeight="1">
      <c r="A549" s="589" t="s">
        <v>172</v>
      </c>
      <c r="B549" s="377"/>
      <c r="C549" s="378"/>
      <c r="D549" s="409"/>
      <c r="F549" s="190"/>
      <c r="G549" s="190"/>
      <c r="H549" s="190"/>
      <c r="I549" s="190"/>
    </row>
    <row r="550" spans="1:11" ht="18.95" customHeight="1">
      <c r="A550" s="589" t="s">
        <v>173</v>
      </c>
      <c r="B550" s="377"/>
      <c r="C550" s="378"/>
      <c r="D550" s="409"/>
      <c r="F550" s="190"/>
      <c r="G550" s="190"/>
      <c r="H550" s="190"/>
      <c r="I550" s="190"/>
    </row>
    <row r="551" spans="1:11" ht="18.95" customHeight="1">
      <c r="A551" s="624" t="s">
        <v>174</v>
      </c>
      <c r="B551" s="377"/>
      <c r="C551" s="381">
        <v>75000</v>
      </c>
      <c r="D551" s="625">
        <v>30000</v>
      </c>
      <c r="F551" s="190"/>
      <c r="G551" s="190"/>
      <c r="H551" s="190"/>
      <c r="I551" s="190"/>
      <c r="K551" s="466">
        <f>C551-D551</f>
        <v>45000</v>
      </c>
    </row>
    <row r="552" spans="1:11" ht="18.95" customHeight="1">
      <c r="A552" s="626" t="s">
        <v>175</v>
      </c>
      <c r="B552" s="397"/>
      <c r="C552" s="393">
        <f>710049+100000+19400+20000+15000+14000</f>
        <v>878449</v>
      </c>
      <c r="D552" s="625">
        <v>728048</v>
      </c>
      <c r="E552" s="190" t="s">
        <v>336</v>
      </c>
      <c r="F552" s="190" t="s">
        <v>338</v>
      </c>
      <c r="G552" s="190" t="s">
        <v>339</v>
      </c>
      <c r="H552" s="190" t="s">
        <v>340</v>
      </c>
      <c r="I552" s="190" t="s">
        <v>341</v>
      </c>
      <c r="K552" s="466">
        <f t="shared" ref="K552:K559" si="28">C552-D552</f>
        <v>150401</v>
      </c>
    </row>
    <row r="553" spans="1:11" ht="18.95" customHeight="1">
      <c r="A553" s="501" t="s">
        <v>176</v>
      </c>
      <c r="B553" s="377"/>
      <c r="C553" s="391">
        <v>80000</v>
      </c>
      <c r="D553" s="625">
        <v>73146</v>
      </c>
      <c r="F553" s="190"/>
      <c r="G553" s="190"/>
      <c r="H553" s="190"/>
      <c r="I553" s="190"/>
      <c r="K553" s="466">
        <f t="shared" si="28"/>
        <v>6854</v>
      </c>
    </row>
    <row r="554" spans="1:11" ht="18.95" customHeight="1">
      <c r="A554" s="627" t="s">
        <v>285</v>
      </c>
      <c r="B554" s="441"/>
      <c r="C554" s="387">
        <v>7128000</v>
      </c>
      <c r="D554" s="625">
        <v>6849500</v>
      </c>
      <c r="F554" s="190"/>
      <c r="G554" s="190"/>
      <c r="H554" s="190"/>
      <c r="I554" s="190"/>
      <c r="K554" s="466">
        <f t="shared" si="28"/>
        <v>278500</v>
      </c>
    </row>
    <row r="555" spans="1:11" ht="18.95" customHeight="1">
      <c r="A555" s="501" t="s">
        <v>286</v>
      </c>
      <c r="B555" s="377"/>
      <c r="C555" s="381">
        <v>2265600</v>
      </c>
      <c r="D555" s="625">
        <v>2136800</v>
      </c>
      <c r="F555" s="190"/>
      <c r="G555" s="190"/>
      <c r="H555" s="190"/>
      <c r="I555" s="190"/>
      <c r="K555" s="466">
        <f t="shared" si="28"/>
        <v>128800</v>
      </c>
    </row>
    <row r="556" spans="1:11" ht="18.95" customHeight="1">
      <c r="A556" s="501" t="s">
        <v>287</v>
      </c>
      <c r="B556" s="377"/>
      <c r="C556" s="465"/>
      <c r="D556" s="625"/>
      <c r="F556" s="190"/>
      <c r="G556" s="190"/>
      <c r="H556" s="190"/>
      <c r="I556" s="190"/>
      <c r="K556" s="466">
        <f t="shared" si="28"/>
        <v>0</v>
      </c>
    </row>
    <row r="557" spans="1:11" ht="18.95" customHeight="1">
      <c r="A557" s="501" t="s">
        <v>299</v>
      </c>
      <c r="B557" s="377"/>
      <c r="C557" s="465">
        <v>200000</v>
      </c>
      <c r="D557" s="625">
        <v>200000</v>
      </c>
      <c r="F557" s="190"/>
      <c r="G557" s="190"/>
      <c r="H557" s="190"/>
      <c r="I557" s="190"/>
      <c r="K557" s="466">
        <f t="shared" si="28"/>
        <v>0</v>
      </c>
    </row>
    <row r="558" spans="1:11" ht="18.95" customHeight="1">
      <c r="A558" s="501" t="s">
        <v>298</v>
      </c>
      <c r="B558" s="377"/>
      <c r="C558" s="465">
        <v>100000</v>
      </c>
      <c r="D558" s="438">
        <v>0</v>
      </c>
      <c r="F558" s="190"/>
      <c r="G558" s="190"/>
      <c r="H558" s="190"/>
      <c r="I558" s="190"/>
      <c r="K558" s="466">
        <f t="shared" si="28"/>
        <v>100000</v>
      </c>
    </row>
    <row r="559" spans="1:11" ht="18.95" customHeight="1">
      <c r="A559" s="501" t="s">
        <v>297</v>
      </c>
      <c r="B559" s="628"/>
      <c r="C559" s="607">
        <v>30000</v>
      </c>
      <c r="D559" s="431">
        <v>0</v>
      </c>
      <c r="F559" s="190"/>
      <c r="G559" s="190"/>
      <c r="H559" s="190"/>
      <c r="I559" s="190"/>
      <c r="K559" s="466">
        <f t="shared" si="28"/>
        <v>30000</v>
      </c>
    </row>
    <row r="560" spans="1:11" ht="18.95" customHeight="1" thickBot="1">
      <c r="A560" s="591" t="s">
        <v>10</v>
      </c>
      <c r="B560" s="377"/>
      <c r="C560" s="629">
        <f>SUM(C551:C559)</f>
        <v>10757049</v>
      </c>
      <c r="D560" s="629">
        <f>SUM(D551:D559)</f>
        <v>10017494</v>
      </c>
      <c r="F560" s="190"/>
      <c r="G560" s="190"/>
      <c r="H560" s="190"/>
      <c r="I560" s="190"/>
    </row>
    <row r="561" spans="1:9" ht="18.95" customHeight="1" thickTop="1">
      <c r="A561" s="589" t="s">
        <v>177</v>
      </c>
      <c r="B561" s="441"/>
      <c r="C561" s="387"/>
      <c r="D561" s="388"/>
      <c r="F561" s="190"/>
      <c r="G561" s="190"/>
      <c r="H561" s="190"/>
      <c r="I561" s="190"/>
    </row>
    <row r="562" spans="1:9" ht="18.95" customHeight="1">
      <c r="A562" s="501" t="s">
        <v>178</v>
      </c>
      <c r="B562" s="377"/>
      <c r="C562" s="381">
        <v>150000</v>
      </c>
      <c r="D562" s="432">
        <v>150000</v>
      </c>
      <c r="F562" s="190"/>
      <c r="G562" s="190"/>
      <c r="H562" s="190"/>
      <c r="I562" s="190"/>
    </row>
    <row r="563" spans="1:9" ht="18.95" customHeight="1" thickBot="1">
      <c r="A563" s="591" t="s">
        <v>10</v>
      </c>
      <c r="B563" s="377"/>
      <c r="C563" s="385">
        <f>SUM(C562)</f>
        <v>150000</v>
      </c>
      <c r="D563" s="385">
        <f>SUM(D562)</f>
        <v>150000</v>
      </c>
      <c r="F563" s="190"/>
      <c r="G563" s="190"/>
      <c r="H563" s="190"/>
      <c r="I563" s="190"/>
    </row>
    <row r="564" spans="1:9" ht="18.95" customHeight="1" thickTop="1" thickBot="1">
      <c r="A564" s="614" t="s">
        <v>179</v>
      </c>
      <c r="B564" s="593"/>
      <c r="C564" s="458">
        <f>C563+C560</f>
        <v>10907049</v>
      </c>
      <c r="D564" s="458">
        <f>D563+D560</f>
        <v>10167494</v>
      </c>
      <c r="F564" s="190"/>
      <c r="G564" s="190"/>
      <c r="H564" s="190"/>
      <c r="I564" s="190"/>
    </row>
    <row r="565" spans="1:9" ht="18.95" customHeight="1" thickTop="1" thickBot="1">
      <c r="A565" s="616" t="s">
        <v>180</v>
      </c>
      <c r="B565" s="598"/>
      <c r="C565" s="573">
        <f>C564</f>
        <v>10907049</v>
      </c>
      <c r="D565" s="573">
        <f>D564</f>
        <v>10167494</v>
      </c>
      <c r="F565" s="190"/>
      <c r="G565" s="190"/>
      <c r="H565" s="190"/>
      <c r="I565" s="190"/>
    </row>
    <row r="566" spans="1:9" ht="18.95" customHeight="1" thickTop="1" thickBot="1">
      <c r="A566" s="630" t="s">
        <v>181</v>
      </c>
      <c r="B566" s="508"/>
      <c r="C566" s="458">
        <f>C242+C260+C337+C385+C441+C469+C511+C524+C547+C565</f>
        <v>31451180</v>
      </c>
      <c r="D566" s="631">
        <f>D242+D260+D337+D385+D441+D469+D511+D524+D547+D565</f>
        <v>26689484.059999999</v>
      </c>
      <c r="F566" s="190"/>
      <c r="G566" s="190"/>
      <c r="H566" s="190"/>
      <c r="I566" s="190"/>
    </row>
    <row r="567" spans="1:9" ht="18.95" customHeight="1" thickTop="1">
      <c r="A567" s="402"/>
      <c r="B567" s="190"/>
      <c r="C567" s="421"/>
      <c r="D567" s="404"/>
      <c r="F567" s="190"/>
      <c r="G567" s="190"/>
      <c r="H567" s="190"/>
      <c r="I567" s="190"/>
    </row>
    <row r="568" spans="1:9" ht="18.95" customHeight="1">
      <c r="A568" s="402"/>
      <c r="B568" s="190"/>
      <c r="C568" s="421"/>
      <c r="D568" s="404"/>
      <c r="F568" s="190"/>
      <c r="G568" s="190"/>
      <c r="H568" s="190"/>
      <c r="I568" s="190"/>
    </row>
    <row r="569" spans="1:9" ht="18.95" customHeight="1">
      <c r="A569" s="422" t="s">
        <v>303</v>
      </c>
      <c r="B569" s="422"/>
      <c r="C569" s="422"/>
      <c r="D569" s="422"/>
      <c r="F569" s="190"/>
      <c r="G569" s="190"/>
      <c r="H569" s="190"/>
      <c r="I569" s="190"/>
    </row>
    <row r="570" spans="1:9" ht="18.95" customHeight="1">
      <c r="A570" s="423" t="s">
        <v>304</v>
      </c>
      <c r="B570" s="423"/>
      <c r="C570" s="423"/>
      <c r="D570" s="423"/>
      <c r="F570" s="190"/>
      <c r="G570" s="190"/>
      <c r="H570" s="190"/>
      <c r="I570" s="190"/>
    </row>
    <row r="571" spans="1:9" ht="18.95" customHeight="1">
      <c r="A571" s="424"/>
      <c r="B571" s="190"/>
      <c r="C571" s="425"/>
      <c r="D571" s="425"/>
      <c r="F571" s="190"/>
      <c r="G571" s="190"/>
      <c r="H571" s="190"/>
      <c r="I571" s="190"/>
    </row>
    <row r="572" spans="1:9" ht="18.95" customHeight="1">
      <c r="A572" s="402"/>
      <c r="B572" s="190"/>
      <c r="C572" s="421"/>
      <c r="D572" s="404"/>
      <c r="F572" s="190"/>
      <c r="G572" s="190"/>
      <c r="H572" s="190"/>
      <c r="I572" s="190"/>
    </row>
    <row r="573" spans="1:9" ht="18.95" customHeight="1">
      <c r="A573" s="402"/>
      <c r="B573" s="190"/>
      <c r="C573" s="421"/>
      <c r="D573" s="404"/>
      <c r="F573" s="190"/>
      <c r="G573" s="190"/>
      <c r="H573" s="190"/>
      <c r="I573" s="190"/>
    </row>
    <row r="574" spans="1:9" ht="18.95" customHeight="1">
      <c r="A574" s="402"/>
      <c r="B574" s="190"/>
      <c r="C574" s="421"/>
      <c r="D574" s="404"/>
      <c r="F574" s="190"/>
      <c r="G574" s="190"/>
      <c r="H574" s="190"/>
      <c r="I574" s="190"/>
    </row>
    <row r="575" spans="1:9" ht="18.95" customHeight="1">
      <c r="A575" s="402"/>
      <c r="B575" s="190"/>
      <c r="C575" s="421"/>
      <c r="D575" s="404"/>
      <c r="F575" s="190"/>
      <c r="G575" s="190"/>
      <c r="H575" s="190"/>
      <c r="I575" s="190"/>
    </row>
    <row r="576" spans="1:9" ht="18.95" customHeight="1">
      <c r="A576" s="402"/>
      <c r="B576" s="190"/>
      <c r="C576" s="421"/>
      <c r="D576" s="404"/>
      <c r="F576" s="190"/>
      <c r="G576" s="190"/>
      <c r="H576" s="190"/>
      <c r="I576" s="190"/>
    </row>
    <row r="577" spans="1:9" ht="18.95" customHeight="1">
      <c r="A577" s="402"/>
      <c r="B577" s="190"/>
      <c r="C577" s="421"/>
      <c r="D577" s="404"/>
      <c r="F577" s="190"/>
      <c r="G577" s="190"/>
      <c r="H577" s="190"/>
      <c r="I577" s="190"/>
    </row>
    <row r="578" spans="1:9" ht="18.95" customHeight="1">
      <c r="A578" s="422"/>
      <c r="B578" s="422"/>
      <c r="C578" s="422"/>
      <c r="D578" s="422"/>
      <c r="F578" s="190"/>
      <c r="G578" s="190" t="s">
        <v>23</v>
      </c>
      <c r="H578" s="190"/>
      <c r="I578" s="190"/>
    </row>
    <row r="579" spans="1:9" ht="18.95" customHeight="1">
      <c r="A579" s="463"/>
      <c r="B579" s="190"/>
      <c r="C579" s="632"/>
      <c r="D579" s="633"/>
      <c r="F579" s="190"/>
      <c r="G579" s="190"/>
      <c r="H579" s="190"/>
      <c r="I579" s="190"/>
    </row>
    <row r="580" spans="1:9" ht="18.95" customHeight="1">
      <c r="A580" s="463"/>
      <c r="B580" s="190"/>
      <c r="C580" s="425"/>
      <c r="D580" s="468"/>
      <c r="F580" s="190"/>
      <c r="G580" s="190"/>
      <c r="H580" s="190"/>
      <c r="I580" s="190"/>
    </row>
    <row r="581" spans="1:9" ht="18.95" customHeight="1">
      <c r="A581" s="463"/>
      <c r="B581" s="190"/>
      <c r="C581" s="634"/>
      <c r="D581" s="468"/>
      <c r="F581" s="190"/>
      <c r="H581" s="190"/>
      <c r="I581" s="190"/>
    </row>
    <row r="582" spans="1:9" ht="18.95" customHeight="1">
      <c r="A582" s="463"/>
      <c r="B582" s="190"/>
      <c r="C582" s="634"/>
      <c r="D582" s="468"/>
    </row>
    <row r="583" spans="1:9" ht="18.95" customHeight="1">
      <c r="A583" s="190"/>
      <c r="B583" s="190"/>
      <c r="C583" s="425"/>
      <c r="D583" s="468"/>
    </row>
    <row r="584" spans="1:9" ht="18.95" customHeight="1">
      <c r="A584" s="190"/>
      <c r="B584" s="190"/>
      <c r="C584" s="425"/>
      <c r="D584" s="468"/>
    </row>
    <row r="585" spans="1:9" ht="18.95" customHeight="1">
      <c r="A585" s="190"/>
      <c r="B585" s="190"/>
      <c r="C585" s="425"/>
      <c r="D585" s="468"/>
    </row>
    <row r="586" spans="1:9" ht="18.95" customHeight="1">
      <c r="A586" s="190"/>
      <c r="B586" s="190"/>
      <c r="C586" s="425"/>
      <c r="D586" s="468"/>
    </row>
    <row r="587" spans="1:9" ht="18.95" customHeight="1">
      <c r="A587" s="190"/>
      <c r="B587" s="190"/>
      <c r="C587" s="425"/>
      <c r="D587" s="468"/>
    </row>
    <row r="588" spans="1:9" ht="18.95" customHeight="1">
      <c r="A588" s="190"/>
      <c r="B588" s="190"/>
      <c r="C588" s="425"/>
      <c r="D588" s="468"/>
    </row>
    <row r="589" spans="1:9" ht="18.95" customHeight="1">
      <c r="A589" s="190"/>
      <c r="B589" s="190"/>
      <c r="C589" s="425"/>
      <c r="D589" s="468"/>
    </row>
    <row r="590" spans="1:9" ht="18.95" customHeight="1">
      <c r="A590" s="190"/>
      <c r="B590" s="190"/>
      <c r="C590" s="425"/>
      <c r="D590" s="468"/>
    </row>
    <row r="591" spans="1:9" ht="18.95" customHeight="1">
      <c r="A591" s="190"/>
      <c r="B591" s="190"/>
      <c r="C591" s="425"/>
      <c r="D591" s="635"/>
    </row>
    <row r="592" spans="1:9" ht="18.95" customHeight="1">
      <c r="A592" s="402"/>
      <c r="B592" s="190"/>
      <c r="C592" s="403"/>
      <c r="D592" s="404"/>
    </row>
    <row r="593" spans="3:11" s="190" customFormat="1" ht="18.95" customHeight="1">
      <c r="C593" s="425"/>
      <c r="D593" s="468"/>
      <c r="F593" s="191"/>
      <c r="G593" s="191"/>
      <c r="H593" s="191"/>
      <c r="I593" s="191"/>
      <c r="J593" s="191"/>
      <c r="K593" s="191"/>
    </row>
  </sheetData>
  <mergeCells count="77">
    <mergeCell ref="A578:D578"/>
    <mergeCell ref="A538:A539"/>
    <mergeCell ref="B538:B539"/>
    <mergeCell ref="C538:C539"/>
    <mergeCell ref="D538:D539"/>
    <mergeCell ref="A569:D569"/>
    <mergeCell ref="A570:D570"/>
    <mergeCell ref="A494:D494"/>
    <mergeCell ref="A495:A496"/>
    <mergeCell ref="B495:B496"/>
    <mergeCell ref="C495:C496"/>
    <mergeCell ref="D495:D496"/>
    <mergeCell ref="A537:D537"/>
    <mergeCell ref="A413:A414"/>
    <mergeCell ref="B413:B414"/>
    <mergeCell ref="C413:C414"/>
    <mergeCell ref="D413:D414"/>
    <mergeCell ref="A453:D453"/>
    <mergeCell ref="A454:A455"/>
    <mergeCell ref="B454:B455"/>
    <mergeCell ref="C454:C455"/>
    <mergeCell ref="D454:D455"/>
    <mergeCell ref="A371:D371"/>
    <mergeCell ref="A372:A373"/>
    <mergeCell ref="B372:B373"/>
    <mergeCell ref="C372:C373"/>
    <mergeCell ref="D372:D373"/>
    <mergeCell ref="A412:D412"/>
    <mergeCell ref="A290:A291"/>
    <mergeCell ref="B290:B291"/>
    <mergeCell ref="C290:C291"/>
    <mergeCell ref="D290:D291"/>
    <mergeCell ref="A330:D330"/>
    <mergeCell ref="A331:A332"/>
    <mergeCell ref="B331:B332"/>
    <mergeCell ref="C331:C332"/>
    <mergeCell ref="D331:D332"/>
    <mergeCell ref="A248:D248"/>
    <mergeCell ref="A249:A250"/>
    <mergeCell ref="B249:B250"/>
    <mergeCell ref="C249:C250"/>
    <mergeCell ref="D249:D250"/>
    <mergeCell ref="A289:D289"/>
    <mergeCell ref="A167:A168"/>
    <mergeCell ref="B167:B168"/>
    <mergeCell ref="C167:C168"/>
    <mergeCell ref="D167:D168"/>
    <mergeCell ref="A207:D207"/>
    <mergeCell ref="A208:A209"/>
    <mergeCell ref="B208:B209"/>
    <mergeCell ref="C208:C209"/>
    <mergeCell ref="D208:D209"/>
    <mergeCell ref="A125:D125"/>
    <mergeCell ref="A126:A127"/>
    <mergeCell ref="B126:B127"/>
    <mergeCell ref="C126:C127"/>
    <mergeCell ref="D126:D127"/>
    <mergeCell ref="A166:D166"/>
    <mergeCell ref="A68:D68"/>
    <mergeCell ref="A84:D84"/>
    <mergeCell ref="A85:A86"/>
    <mergeCell ref="B85:B86"/>
    <mergeCell ref="C85:C86"/>
    <mergeCell ref="D85:D86"/>
    <mergeCell ref="A42:D42"/>
    <mergeCell ref="A43:A44"/>
    <mergeCell ref="B43:B44"/>
    <mergeCell ref="C43:C44"/>
    <mergeCell ref="D43:D44"/>
    <mergeCell ref="A67:D67"/>
    <mergeCell ref="A1:D1"/>
    <mergeCell ref="A2:D2"/>
    <mergeCell ref="A3:D3"/>
    <mergeCell ref="A4:A5"/>
    <mergeCell ref="B4:B5"/>
    <mergeCell ref="C4:C5"/>
    <mergeCell ref="D4:D5"/>
  </mergeCells>
  <pageMargins left="0.78740157480314965" right="0.31496062992125984" top="0" bottom="0" header="0.16" footer="0.44"/>
  <pageSetup orientation="portrait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3"/>
  <sheetViews>
    <sheetView topLeftCell="A549" zoomScaleSheetLayoutView="100" workbookViewId="0">
      <selection activeCell="D320" sqref="D320"/>
    </sheetView>
  </sheetViews>
  <sheetFormatPr defaultRowHeight="18.95" customHeight="1"/>
  <cols>
    <col min="1" max="1" width="53.5703125" style="1" customWidth="1"/>
    <col min="2" max="2" width="9.140625" style="1" customWidth="1"/>
    <col min="3" max="3" width="13.85546875" style="160" customWidth="1"/>
    <col min="4" max="4" width="14" style="128" customWidth="1"/>
    <col min="5" max="5" width="11.7109375" style="10" customWidth="1"/>
    <col min="6" max="6" width="9.28515625" style="1" customWidth="1"/>
    <col min="7" max="7" width="10.140625" style="1" customWidth="1"/>
    <col min="8" max="8" width="9.85546875" style="1" bestFit="1" customWidth="1"/>
    <col min="9" max="10" width="9.140625" style="1"/>
    <col min="11" max="11" width="9.85546875" style="1" bestFit="1" customWidth="1"/>
    <col min="12" max="16384" width="9.140625" style="1"/>
  </cols>
  <sheetData>
    <row r="1" spans="1:6" ht="18.95" customHeight="1">
      <c r="A1" s="348" t="s">
        <v>0</v>
      </c>
      <c r="B1" s="348"/>
      <c r="C1" s="348"/>
      <c r="D1" s="348"/>
    </row>
    <row r="2" spans="1:6" ht="18.95" customHeight="1">
      <c r="A2" s="348" t="s">
        <v>1</v>
      </c>
      <c r="B2" s="348"/>
      <c r="C2" s="348"/>
      <c r="D2" s="348"/>
    </row>
    <row r="3" spans="1:6" ht="18.95" customHeight="1">
      <c r="A3" s="340" t="s">
        <v>326</v>
      </c>
      <c r="B3" s="340"/>
      <c r="C3" s="340"/>
      <c r="D3" s="340"/>
    </row>
    <row r="4" spans="1:6" ht="18.95" customHeight="1">
      <c r="A4" s="346" t="s">
        <v>2</v>
      </c>
      <c r="B4" s="346" t="s">
        <v>3</v>
      </c>
      <c r="C4" s="349" t="s">
        <v>4</v>
      </c>
      <c r="D4" s="344" t="s">
        <v>5</v>
      </c>
    </row>
    <row r="5" spans="1:6" ht="18.95" customHeight="1">
      <c r="A5" s="347"/>
      <c r="B5" s="347"/>
      <c r="C5" s="350"/>
      <c r="D5" s="345"/>
    </row>
    <row r="6" spans="1:6" ht="18.95" customHeight="1">
      <c r="A6" s="2" t="s">
        <v>6</v>
      </c>
      <c r="B6" s="3"/>
      <c r="C6" s="129"/>
      <c r="D6" s="65"/>
    </row>
    <row r="7" spans="1:6" ht="18.95" customHeight="1">
      <c r="A7" s="4" t="s">
        <v>7</v>
      </c>
      <c r="B7" s="4"/>
      <c r="C7" s="99">
        <v>60000</v>
      </c>
      <c r="D7" s="290">
        <v>65871.5</v>
      </c>
      <c r="F7" s="5"/>
    </row>
    <row r="8" spans="1:6" ht="18.95" customHeight="1">
      <c r="A8" s="4" t="s">
        <v>8</v>
      </c>
      <c r="B8" s="4"/>
      <c r="C8" s="99">
        <v>75000</v>
      </c>
      <c r="D8" s="290">
        <v>68429</v>
      </c>
    </row>
    <row r="9" spans="1:6" ht="18.95" customHeight="1">
      <c r="A9" s="4" t="s">
        <v>9</v>
      </c>
      <c r="B9" s="4"/>
      <c r="C9" s="108">
        <v>3000</v>
      </c>
      <c r="D9" s="82">
        <v>3000</v>
      </c>
    </row>
    <row r="10" spans="1:6" ht="18.95" customHeight="1" thickBot="1">
      <c r="A10" s="6" t="s">
        <v>10</v>
      </c>
      <c r="B10" s="4"/>
      <c r="C10" s="84">
        <f>SUM(C7:C9)</f>
        <v>138000</v>
      </c>
      <c r="D10" s="68">
        <f>SUM(D7:D9)</f>
        <v>137300.5</v>
      </c>
    </row>
    <row r="11" spans="1:6" ht="18.95" customHeight="1" thickTop="1">
      <c r="A11" s="7" t="s">
        <v>11</v>
      </c>
      <c r="B11" s="4"/>
      <c r="C11" s="107"/>
      <c r="D11" s="69"/>
    </row>
    <row r="12" spans="1:6" ht="18.95" customHeight="1">
      <c r="A12" s="4" t="s">
        <v>12</v>
      </c>
      <c r="B12" s="4"/>
      <c r="C12" s="224">
        <v>1000000</v>
      </c>
      <c r="D12" s="291">
        <v>766281.98</v>
      </c>
    </row>
    <row r="13" spans="1:6" ht="18.95" customHeight="1">
      <c r="A13" s="4" t="s">
        <v>13</v>
      </c>
      <c r="B13" s="4"/>
      <c r="C13" s="132">
        <v>1800000</v>
      </c>
      <c r="D13" s="291">
        <v>1850570.51</v>
      </c>
    </row>
    <row r="14" spans="1:6" ht="18.95" customHeight="1">
      <c r="A14" s="4" t="s">
        <v>14</v>
      </c>
      <c r="B14" s="4"/>
      <c r="C14" s="225">
        <v>7800000</v>
      </c>
      <c r="D14" s="291">
        <v>5004811.97</v>
      </c>
    </row>
    <row r="15" spans="1:6" ht="18.95" customHeight="1">
      <c r="A15" s="4" t="s">
        <v>15</v>
      </c>
      <c r="B15" s="4"/>
      <c r="C15" s="132">
        <v>100000</v>
      </c>
      <c r="D15" s="291">
        <v>53185.86</v>
      </c>
    </row>
    <row r="16" spans="1:6" ht="18.95" customHeight="1">
      <c r="A16" s="4" t="s">
        <v>16</v>
      </c>
      <c r="B16" s="4"/>
      <c r="C16" s="226">
        <v>370000</v>
      </c>
      <c r="D16" s="291">
        <v>237237.3</v>
      </c>
    </row>
    <row r="17" spans="1:4" ht="18.95" customHeight="1">
      <c r="A17" s="4" t="s">
        <v>17</v>
      </c>
      <c r="B17" s="4"/>
      <c r="C17" s="132">
        <v>1000000</v>
      </c>
      <c r="D17" s="291">
        <v>612559</v>
      </c>
    </row>
    <row r="18" spans="1:4" ht="18.95" customHeight="1">
      <c r="A18" s="4" t="s">
        <v>314</v>
      </c>
      <c r="B18" s="4"/>
      <c r="C18" s="132">
        <v>1900000</v>
      </c>
      <c r="D18" s="291">
        <v>1464098.91</v>
      </c>
    </row>
    <row r="19" spans="1:4" ht="18.95" customHeight="1">
      <c r="A19" s="4" t="s">
        <v>315</v>
      </c>
      <c r="B19" s="4"/>
      <c r="C19" s="132">
        <v>70000</v>
      </c>
      <c r="D19" s="291">
        <v>49087.78</v>
      </c>
    </row>
    <row r="20" spans="1:4" ht="18.95" customHeight="1">
      <c r="A20" s="4" t="s">
        <v>316</v>
      </c>
      <c r="B20" s="4"/>
      <c r="C20" s="225">
        <v>75000</v>
      </c>
      <c r="D20" s="291">
        <v>23344.65</v>
      </c>
    </row>
    <row r="21" spans="1:4" ht="18.95" customHeight="1">
      <c r="A21" s="4" t="s">
        <v>317</v>
      </c>
      <c r="B21" s="4"/>
      <c r="C21" s="225">
        <v>5000</v>
      </c>
      <c r="D21" s="291">
        <v>0</v>
      </c>
    </row>
    <row r="22" spans="1:4" ht="18.95" customHeight="1">
      <c r="A22" s="4" t="s">
        <v>318</v>
      </c>
      <c r="B22" s="4"/>
      <c r="C22" s="225">
        <v>0</v>
      </c>
      <c r="D22" s="292">
        <v>2192.1999999999998</v>
      </c>
    </row>
    <row r="23" spans="1:4" ht="18.95" customHeight="1" thickBot="1">
      <c r="A23" s="6" t="s">
        <v>10</v>
      </c>
      <c r="B23" s="6"/>
      <c r="C23" s="72">
        <f>SUM(C12:C21)</f>
        <v>14120000</v>
      </c>
      <c r="D23" s="72">
        <f>SUM(D12:D22)</f>
        <v>10063370.16</v>
      </c>
    </row>
    <row r="24" spans="1:4" ht="18.95" customHeight="1" thickTop="1">
      <c r="A24" s="7" t="s">
        <v>21</v>
      </c>
      <c r="B24" s="4"/>
      <c r="C24" s="107"/>
      <c r="D24" s="69"/>
    </row>
    <row r="25" spans="1:4" ht="18.95" customHeight="1">
      <c r="A25" s="7" t="s">
        <v>22</v>
      </c>
      <c r="B25" s="4"/>
      <c r="C25" s="73"/>
      <c r="D25" s="73"/>
    </row>
    <row r="26" spans="1:4" ht="18.95" customHeight="1">
      <c r="A26" s="4" t="s">
        <v>24</v>
      </c>
      <c r="B26" s="4"/>
      <c r="C26" s="73">
        <v>500</v>
      </c>
      <c r="D26" s="226">
        <v>20</v>
      </c>
    </row>
    <row r="27" spans="1:4" ht="18.95" customHeight="1">
      <c r="A27" s="4" t="s">
        <v>25</v>
      </c>
      <c r="B27" s="4"/>
      <c r="C27" s="73">
        <v>500</v>
      </c>
      <c r="D27" s="226">
        <v>100</v>
      </c>
    </row>
    <row r="28" spans="1:4" ht="18.95" customHeight="1">
      <c r="A28" s="4" t="s">
        <v>26</v>
      </c>
      <c r="B28" s="4"/>
      <c r="C28" s="73">
        <v>500</v>
      </c>
      <c r="D28" s="226">
        <v>0</v>
      </c>
    </row>
    <row r="29" spans="1:4" ht="18.95" customHeight="1">
      <c r="A29" s="4" t="s">
        <v>27</v>
      </c>
      <c r="B29" s="4"/>
      <c r="C29" s="73">
        <v>500</v>
      </c>
      <c r="D29" s="226">
        <v>400</v>
      </c>
    </row>
    <row r="30" spans="1:4" ht="18.95" customHeight="1">
      <c r="A30" s="4" t="s">
        <v>28</v>
      </c>
      <c r="B30" s="4"/>
      <c r="C30" s="73">
        <v>20000</v>
      </c>
      <c r="D30" s="226">
        <v>24812.06</v>
      </c>
    </row>
    <row r="31" spans="1:4" ht="18.95" customHeight="1">
      <c r="A31" s="4" t="s">
        <v>310</v>
      </c>
      <c r="B31" s="4"/>
      <c r="C31" s="73">
        <v>0</v>
      </c>
      <c r="D31" s="226">
        <v>510</v>
      </c>
    </row>
    <row r="32" spans="1:4" ht="18.95" customHeight="1">
      <c r="A32" s="8" t="s">
        <v>30</v>
      </c>
      <c r="B32" s="4"/>
      <c r="C32" s="74">
        <v>0</v>
      </c>
      <c r="D32" s="226">
        <v>0</v>
      </c>
    </row>
    <row r="33" spans="1:4" ht="18.95" customHeight="1">
      <c r="A33" s="8" t="s">
        <v>31</v>
      </c>
      <c r="B33" s="4"/>
      <c r="C33" s="74">
        <v>500</v>
      </c>
      <c r="D33" s="226">
        <v>400</v>
      </c>
    </row>
    <row r="34" spans="1:4" ht="18.95" customHeight="1">
      <c r="A34" s="8" t="s">
        <v>183</v>
      </c>
      <c r="B34" s="8"/>
      <c r="C34" s="74">
        <v>0</v>
      </c>
      <c r="D34" s="226">
        <v>0</v>
      </c>
    </row>
    <row r="35" spans="1:4" ht="18.95" customHeight="1">
      <c r="A35" s="8" t="s">
        <v>32</v>
      </c>
      <c r="B35" s="8"/>
      <c r="C35" s="74">
        <v>500</v>
      </c>
      <c r="D35" s="226">
        <v>200</v>
      </c>
    </row>
    <row r="36" spans="1:4" ht="18.95" customHeight="1">
      <c r="A36" s="8" t="s">
        <v>33</v>
      </c>
      <c r="B36" s="8"/>
      <c r="C36" s="74">
        <v>1000</v>
      </c>
      <c r="D36" s="226">
        <v>1309</v>
      </c>
    </row>
    <row r="37" spans="1:4" ht="18.95" customHeight="1" thickBot="1">
      <c r="A37" s="9" t="s">
        <v>10</v>
      </c>
      <c r="B37" s="9"/>
      <c r="C37" s="75">
        <f>SUM(C26:C36)</f>
        <v>24000</v>
      </c>
      <c r="D37" s="309">
        <f>SUM(D26:D36)</f>
        <v>27751.06</v>
      </c>
    </row>
    <row r="38" spans="1:4" s="10" customFormat="1" ht="18.95" customHeight="1" thickTop="1">
      <c r="A38" s="302"/>
      <c r="B38" s="302"/>
      <c r="C38" s="118"/>
      <c r="D38" s="76"/>
    </row>
    <row r="39" spans="1:4" s="10" customFormat="1" ht="18.95" customHeight="1">
      <c r="A39" s="302"/>
      <c r="B39" s="302"/>
      <c r="C39" s="118"/>
      <c r="D39" s="76"/>
    </row>
    <row r="40" spans="1:4" s="10" customFormat="1" ht="18.95" customHeight="1">
      <c r="A40" s="302"/>
      <c r="B40" s="302"/>
      <c r="C40" s="118"/>
      <c r="D40" s="76"/>
    </row>
    <row r="41" spans="1:4" s="10" customFormat="1" ht="18.95" customHeight="1">
      <c r="A41" s="302"/>
      <c r="B41" s="302"/>
      <c r="C41" s="118"/>
      <c r="D41" s="76"/>
    </row>
    <row r="42" spans="1:4" ht="18.75" customHeight="1">
      <c r="A42" s="340">
        <v>2</v>
      </c>
      <c r="B42" s="340"/>
      <c r="C42" s="340"/>
      <c r="D42" s="340"/>
    </row>
    <row r="43" spans="1:4" ht="18.75" customHeight="1">
      <c r="A43" s="346" t="s">
        <v>2</v>
      </c>
      <c r="B43" s="346" t="s">
        <v>3</v>
      </c>
      <c r="C43" s="349" t="s">
        <v>4</v>
      </c>
      <c r="D43" s="344" t="s">
        <v>5</v>
      </c>
    </row>
    <row r="44" spans="1:4" ht="18.75" customHeight="1">
      <c r="A44" s="347"/>
      <c r="B44" s="347"/>
      <c r="C44" s="350"/>
      <c r="D44" s="345"/>
    </row>
    <row r="45" spans="1:4" ht="18.75" customHeight="1">
      <c r="A45" s="11" t="s">
        <v>34</v>
      </c>
      <c r="B45" s="8"/>
      <c r="C45" s="108"/>
      <c r="D45" s="65"/>
    </row>
    <row r="46" spans="1:4" ht="18.75" customHeight="1">
      <c r="A46" s="4" t="s">
        <v>313</v>
      </c>
      <c r="B46" s="8"/>
      <c r="C46" s="108">
        <v>100000</v>
      </c>
      <c r="D46" s="292">
        <v>41659.1</v>
      </c>
    </row>
    <row r="47" spans="1:4" ht="18.75" customHeight="1" thickBot="1">
      <c r="A47" s="6" t="s">
        <v>10</v>
      </c>
      <c r="B47" s="6"/>
      <c r="C47" s="75">
        <f>SUM(C46)</f>
        <v>100000</v>
      </c>
      <c r="D47" s="306">
        <f>SUM(D46)</f>
        <v>41659.1</v>
      </c>
    </row>
    <row r="48" spans="1:4" ht="18.75" customHeight="1" thickTop="1">
      <c r="A48" s="7" t="s">
        <v>36</v>
      </c>
      <c r="B48" s="4"/>
      <c r="C48" s="107"/>
      <c r="D48" s="291"/>
    </row>
    <row r="49" spans="1:4" ht="18.75" customHeight="1">
      <c r="A49" s="4" t="s">
        <v>37</v>
      </c>
      <c r="B49" s="4"/>
      <c r="C49" s="130">
        <v>500000</v>
      </c>
      <c r="D49" s="292">
        <v>433586</v>
      </c>
    </row>
    <row r="50" spans="1:4" ht="18.75" customHeight="1">
      <c r="A50" s="4" t="s">
        <v>38</v>
      </c>
      <c r="B50" s="4"/>
      <c r="C50" s="108">
        <v>15000</v>
      </c>
      <c r="D50" s="82">
        <v>10400</v>
      </c>
    </row>
    <row r="51" spans="1:4" ht="18.75" customHeight="1" thickBot="1">
      <c r="A51" s="6" t="s">
        <v>10</v>
      </c>
      <c r="B51" s="6"/>
      <c r="C51" s="75">
        <f>SUM(C49:C50)</f>
        <v>515000</v>
      </c>
      <c r="D51" s="306">
        <f>SUM(D49:D50)</f>
        <v>443986</v>
      </c>
    </row>
    <row r="52" spans="1:4" ht="18.75" customHeight="1" thickTop="1">
      <c r="A52" s="7" t="s">
        <v>39</v>
      </c>
      <c r="B52" s="4"/>
      <c r="C52" s="107"/>
      <c r="D52" s="307"/>
    </row>
    <row r="53" spans="1:4" ht="18.75" customHeight="1">
      <c r="A53" s="4" t="s">
        <v>40</v>
      </c>
      <c r="B53" s="4"/>
      <c r="C53" s="70">
        <v>80000</v>
      </c>
      <c r="D53" s="305">
        <v>116300</v>
      </c>
    </row>
    <row r="54" spans="1:4" ht="18.75" customHeight="1">
      <c r="A54" s="4" t="s">
        <v>302</v>
      </c>
      <c r="B54" s="4"/>
      <c r="C54" s="101">
        <v>20000</v>
      </c>
      <c r="D54" s="308">
        <v>0</v>
      </c>
    </row>
    <row r="55" spans="1:4" ht="18.75" customHeight="1" thickBot="1">
      <c r="A55" s="6" t="s">
        <v>10</v>
      </c>
      <c r="B55" s="6"/>
      <c r="C55" s="75">
        <f>SUM(C53:C54)</f>
        <v>100000</v>
      </c>
      <c r="D55" s="309">
        <f>SUM(D53:D54)</f>
        <v>116300</v>
      </c>
    </row>
    <row r="56" spans="1:4" ht="18.75" customHeight="1" thickTop="1">
      <c r="A56" s="11" t="s">
        <v>41</v>
      </c>
      <c r="B56" s="6"/>
      <c r="C56" s="131"/>
      <c r="D56" s="81"/>
    </row>
    <row r="57" spans="1:4" ht="18.75" customHeight="1">
      <c r="A57" s="12" t="s">
        <v>311</v>
      </c>
      <c r="B57" s="6"/>
      <c r="C57" s="73">
        <v>3000</v>
      </c>
      <c r="D57" s="73">
        <v>0</v>
      </c>
    </row>
    <row r="58" spans="1:4" ht="18.75" customHeight="1" thickBot="1">
      <c r="A58" s="6" t="s">
        <v>10</v>
      </c>
      <c r="B58" s="6"/>
      <c r="C58" s="75">
        <f>SUM(C57:C57)</f>
        <v>3000</v>
      </c>
      <c r="D58" s="68">
        <f>SUM(D57:D57)</f>
        <v>0</v>
      </c>
    </row>
    <row r="59" spans="1:4" ht="18.75" customHeight="1" thickTop="1">
      <c r="A59" s="7" t="s">
        <v>43</v>
      </c>
      <c r="B59" s="4"/>
      <c r="C59" s="107"/>
      <c r="D59" s="69"/>
    </row>
    <row r="60" spans="1:4" ht="18.75" customHeight="1">
      <c r="A60" s="7" t="s">
        <v>44</v>
      </c>
      <c r="B60" s="4"/>
      <c r="C60" s="99"/>
      <c r="D60" s="70"/>
    </row>
    <row r="61" spans="1:4" ht="18.75" customHeight="1">
      <c r="A61" s="4" t="s">
        <v>312</v>
      </c>
      <c r="B61" s="4"/>
      <c r="C61" s="132">
        <v>16451180</v>
      </c>
      <c r="D61" s="82">
        <v>16353337</v>
      </c>
    </row>
    <row r="62" spans="1:4" ht="18.75" customHeight="1">
      <c r="A62" s="4"/>
      <c r="B62" s="6"/>
      <c r="C62" s="133"/>
      <c r="D62" s="82"/>
    </row>
    <row r="63" spans="1:4" ht="18.75" customHeight="1" thickBot="1">
      <c r="A63" s="13" t="s">
        <v>45</v>
      </c>
      <c r="B63" s="13"/>
      <c r="C63" s="72">
        <f>SUM(C61:C62)</f>
        <v>16451180</v>
      </c>
      <c r="D63" s="68">
        <f>SUM(D61:D62)</f>
        <v>16353337</v>
      </c>
    </row>
    <row r="64" spans="1:4" ht="18.75" customHeight="1" thickTop="1" thickBot="1">
      <c r="A64" s="279" t="s">
        <v>308</v>
      </c>
      <c r="B64" s="62"/>
      <c r="C64" s="83">
        <f>C10+C23+C37+C47+C51+C55+C58+C63</f>
        <v>31451180</v>
      </c>
      <c r="D64" s="83">
        <f>D10+D23+D37+D47+D51+D55+D58+D63</f>
        <v>27183703.82</v>
      </c>
    </row>
    <row r="65" spans="1:4" ht="18.75" customHeight="1" thickTop="1">
      <c r="A65" s="302"/>
      <c r="B65" s="10"/>
      <c r="C65" s="153"/>
      <c r="D65" s="153"/>
    </row>
    <row r="66" spans="1:4" ht="18.95" customHeight="1">
      <c r="A66" s="302"/>
      <c r="B66" s="10"/>
      <c r="C66" s="153"/>
      <c r="D66" s="153"/>
    </row>
    <row r="67" spans="1:4" ht="18.95" customHeight="1">
      <c r="A67" s="352" t="s">
        <v>303</v>
      </c>
      <c r="B67" s="352"/>
      <c r="C67" s="352"/>
      <c r="D67" s="352"/>
    </row>
    <row r="68" spans="1:4" ht="18.95" customHeight="1">
      <c r="A68" s="351" t="s">
        <v>307</v>
      </c>
      <c r="B68" s="351"/>
      <c r="C68" s="351"/>
      <c r="D68" s="351"/>
    </row>
    <row r="69" spans="1:4" ht="18.95" customHeight="1">
      <c r="A69" s="301"/>
      <c r="B69" s="301"/>
      <c r="C69" s="301"/>
      <c r="D69" s="301"/>
    </row>
    <row r="70" spans="1:4" ht="18.95" customHeight="1">
      <c r="A70" s="301"/>
      <c r="B70" s="301"/>
      <c r="C70" s="301"/>
      <c r="D70" s="301"/>
    </row>
    <row r="71" spans="1:4" ht="18.95" customHeight="1">
      <c r="A71" s="301"/>
      <c r="B71" s="301"/>
      <c r="C71" s="301"/>
      <c r="D71" s="301"/>
    </row>
    <row r="72" spans="1:4" ht="18.95" customHeight="1">
      <c r="A72" s="301"/>
      <c r="B72" s="301"/>
      <c r="C72" s="301"/>
      <c r="D72" s="301"/>
    </row>
    <row r="73" spans="1:4" ht="18.95" customHeight="1">
      <c r="A73" s="301"/>
      <c r="B73" s="301"/>
      <c r="C73" s="301"/>
      <c r="D73" s="301"/>
    </row>
    <row r="74" spans="1:4" ht="18.95" customHeight="1">
      <c r="A74" s="301"/>
      <c r="B74" s="301"/>
      <c r="C74" s="301"/>
      <c r="D74" s="301"/>
    </row>
    <row r="75" spans="1:4" ht="18.95" customHeight="1">
      <c r="A75" s="301"/>
      <c r="B75" s="301"/>
      <c r="C75" s="301"/>
      <c r="D75" s="301"/>
    </row>
    <row r="76" spans="1:4" ht="18.95" customHeight="1">
      <c r="A76" s="301"/>
      <c r="B76" s="301"/>
      <c r="C76" s="301"/>
      <c r="D76" s="301"/>
    </row>
    <row r="77" spans="1:4" ht="18.95" customHeight="1">
      <c r="A77" s="301"/>
      <c r="B77" s="301"/>
      <c r="C77" s="301"/>
      <c r="D77" s="301"/>
    </row>
    <row r="78" spans="1:4" ht="18.95" customHeight="1">
      <c r="A78" s="301"/>
      <c r="B78" s="301"/>
      <c r="C78" s="301"/>
      <c r="D78" s="301"/>
    </row>
    <row r="79" spans="1:4" ht="18.95" customHeight="1">
      <c r="A79" s="301"/>
      <c r="B79" s="301"/>
      <c r="C79" s="301"/>
      <c r="D79" s="301"/>
    </row>
    <row r="80" spans="1:4" ht="18.95" customHeight="1">
      <c r="A80" s="301" t="s">
        <v>300</v>
      </c>
      <c r="B80" s="10"/>
      <c r="C80" s="137"/>
      <c r="D80" s="137"/>
    </row>
    <row r="81" spans="1:7" ht="18.95" customHeight="1">
      <c r="A81" s="301"/>
      <c r="B81" s="10"/>
      <c r="C81" s="137"/>
      <c r="D81" s="137"/>
    </row>
    <row r="82" spans="1:7" ht="18.95" customHeight="1">
      <c r="A82" s="301"/>
      <c r="B82" s="10"/>
      <c r="C82" s="137"/>
      <c r="D82" s="137"/>
    </row>
    <row r="83" spans="1:7" ht="18.95" customHeight="1">
      <c r="A83" s="301"/>
      <c r="B83" s="10"/>
      <c r="C83" s="137"/>
      <c r="D83" s="137"/>
    </row>
    <row r="84" spans="1:7" ht="18.95" customHeight="1">
      <c r="A84" s="340">
        <v>3</v>
      </c>
      <c r="B84" s="340"/>
      <c r="C84" s="340"/>
      <c r="D84" s="340"/>
    </row>
    <row r="85" spans="1:7" ht="18.95" customHeight="1">
      <c r="A85" s="341" t="s">
        <v>2</v>
      </c>
      <c r="B85" s="341" t="s">
        <v>3</v>
      </c>
      <c r="C85" s="342" t="s">
        <v>4</v>
      </c>
      <c r="D85" s="342" t="s">
        <v>46</v>
      </c>
    </row>
    <row r="86" spans="1:7" ht="18.95" customHeight="1">
      <c r="A86" s="341"/>
      <c r="B86" s="341"/>
      <c r="C86" s="342"/>
      <c r="D86" s="342"/>
    </row>
    <row r="87" spans="1:7" ht="18.95" customHeight="1">
      <c r="A87" s="7" t="s">
        <v>47</v>
      </c>
      <c r="B87" s="4"/>
      <c r="C87" s="99"/>
      <c r="D87" s="70"/>
    </row>
    <row r="88" spans="1:7" ht="18.95" customHeight="1">
      <c r="A88" s="7" t="s">
        <v>48</v>
      </c>
      <c r="B88" s="4"/>
      <c r="C88" s="99"/>
      <c r="D88" s="70"/>
    </row>
    <row r="89" spans="1:7" ht="18.95" customHeight="1">
      <c r="A89" s="7" t="s">
        <v>49</v>
      </c>
      <c r="B89" s="4"/>
      <c r="C89" s="99"/>
      <c r="D89" s="70"/>
    </row>
    <row r="90" spans="1:7" ht="18.95" customHeight="1">
      <c r="A90" s="7" t="s">
        <v>50</v>
      </c>
      <c r="B90" s="4"/>
      <c r="C90" s="99"/>
      <c r="D90" s="70"/>
    </row>
    <row r="91" spans="1:7" ht="18.95" customHeight="1">
      <c r="A91" s="7" t="s">
        <v>51</v>
      </c>
      <c r="B91" s="4"/>
      <c r="C91" s="99"/>
      <c r="D91" s="70"/>
    </row>
    <row r="92" spans="1:7" ht="18.95" customHeight="1">
      <c r="A92" s="4" t="s">
        <v>52</v>
      </c>
      <c r="B92" s="4"/>
      <c r="C92" s="99">
        <v>379440</v>
      </c>
      <c r="D92" s="70">
        <v>379440</v>
      </c>
      <c r="G92" s="160">
        <f>C92-D92</f>
        <v>0</v>
      </c>
    </row>
    <row r="93" spans="1:7" ht="18.95" customHeight="1">
      <c r="A93" s="4" t="s">
        <v>53</v>
      </c>
      <c r="B93" s="4"/>
      <c r="C93" s="99">
        <v>42120</v>
      </c>
      <c r="D93" s="70">
        <v>31560</v>
      </c>
      <c r="G93" s="160">
        <f t="shared" ref="G93:G96" si="0">C93-D93</f>
        <v>10560</v>
      </c>
    </row>
    <row r="94" spans="1:7" ht="18.95" customHeight="1">
      <c r="A94" s="4" t="s">
        <v>54</v>
      </c>
      <c r="B94" s="4"/>
      <c r="C94" s="99">
        <v>42120</v>
      </c>
      <c r="D94" s="70">
        <v>31560</v>
      </c>
      <c r="G94" s="160">
        <f t="shared" si="0"/>
        <v>10560</v>
      </c>
    </row>
    <row r="95" spans="1:7" ht="18.95" customHeight="1">
      <c r="A95" s="4" t="s">
        <v>55</v>
      </c>
      <c r="B95" s="4"/>
      <c r="C95" s="108">
        <v>86400</v>
      </c>
      <c r="D95" s="70">
        <v>4412</v>
      </c>
      <c r="G95" s="160">
        <f t="shared" si="0"/>
        <v>81988</v>
      </c>
    </row>
    <row r="96" spans="1:7" ht="18.95" customHeight="1">
      <c r="A96" s="4" t="s">
        <v>56</v>
      </c>
      <c r="B96" s="4"/>
      <c r="C96" s="108">
        <v>1800000</v>
      </c>
      <c r="D96" s="70">
        <v>1800000</v>
      </c>
      <c r="G96" s="160">
        <f t="shared" si="0"/>
        <v>0</v>
      </c>
    </row>
    <row r="97" spans="1:8" ht="18.95" customHeight="1" thickBot="1">
      <c r="A97" s="6" t="s">
        <v>45</v>
      </c>
      <c r="B97" s="4"/>
      <c r="C97" s="84">
        <f>SUM(C92:C96)</f>
        <v>2350080</v>
      </c>
      <c r="D97" s="84">
        <f>SUM(D92:D96)</f>
        <v>2246972</v>
      </c>
    </row>
    <row r="98" spans="1:8" ht="18.95" customHeight="1" thickTop="1">
      <c r="A98" s="7" t="s">
        <v>57</v>
      </c>
      <c r="B98" s="4"/>
      <c r="C98" s="107"/>
      <c r="D98" s="69"/>
    </row>
    <row r="99" spans="1:8" ht="18.95" customHeight="1">
      <c r="A99" s="4" t="s">
        <v>96</v>
      </c>
      <c r="B99" s="4"/>
      <c r="C99" s="324">
        <f>2087280-8000</f>
        <v>2079280</v>
      </c>
      <c r="D99" s="70">
        <v>1773437</v>
      </c>
      <c r="E99" s="10" t="s">
        <v>355</v>
      </c>
      <c r="G99" s="160">
        <f t="shared" ref="G99:G103" si="1">C99-D99</f>
        <v>305843</v>
      </c>
    </row>
    <row r="100" spans="1:8" ht="18.95" customHeight="1">
      <c r="A100" s="12" t="s">
        <v>58</v>
      </c>
      <c r="B100" s="16"/>
      <c r="C100" s="73">
        <v>168000</v>
      </c>
      <c r="D100" s="69">
        <v>150500</v>
      </c>
      <c r="E100" s="57"/>
      <c r="G100" s="160">
        <f t="shared" si="1"/>
        <v>17500</v>
      </c>
    </row>
    <row r="101" spans="1:8" ht="18.95" customHeight="1">
      <c r="A101" s="4" t="s">
        <v>188</v>
      </c>
      <c r="B101" s="4"/>
      <c r="C101" s="325">
        <f>258240+8000</f>
        <v>266240</v>
      </c>
      <c r="D101" s="70">
        <v>264360</v>
      </c>
      <c r="E101" s="10" t="s">
        <v>354</v>
      </c>
      <c r="G101" s="160">
        <f t="shared" si="1"/>
        <v>1880</v>
      </c>
    </row>
    <row r="102" spans="1:8" ht="18.95" customHeight="1">
      <c r="A102" s="12" t="s">
        <v>189</v>
      </c>
      <c r="B102" s="4"/>
      <c r="C102" s="107">
        <v>21180</v>
      </c>
      <c r="D102" s="70">
        <v>15060</v>
      </c>
      <c r="G102" s="160">
        <f t="shared" si="1"/>
        <v>6120</v>
      </c>
    </row>
    <row r="103" spans="1:8" ht="18.95" customHeight="1">
      <c r="A103" s="12" t="s">
        <v>190</v>
      </c>
      <c r="B103" s="6"/>
      <c r="C103" s="74">
        <v>89640</v>
      </c>
      <c r="D103" s="77">
        <v>85167</v>
      </c>
      <c r="G103" s="160">
        <f t="shared" si="1"/>
        <v>4473</v>
      </c>
    </row>
    <row r="104" spans="1:8" ht="18.95" customHeight="1" thickBot="1">
      <c r="A104" s="6" t="s">
        <v>10</v>
      </c>
      <c r="B104" s="4"/>
      <c r="C104" s="84">
        <f>SUM(C99:C103)</f>
        <v>2624340</v>
      </c>
      <c r="D104" s="84">
        <f>SUM(D99:D103)</f>
        <v>2288524</v>
      </c>
    </row>
    <row r="105" spans="1:8" ht="18.95" customHeight="1" thickTop="1">
      <c r="A105" s="7" t="s">
        <v>60</v>
      </c>
      <c r="B105" s="4"/>
      <c r="C105" s="107"/>
      <c r="D105" s="69"/>
    </row>
    <row r="106" spans="1:8" ht="18.95" customHeight="1">
      <c r="A106" s="7" t="s">
        <v>61</v>
      </c>
      <c r="B106" s="4"/>
      <c r="C106" s="99"/>
      <c r="D106" s="70"/>
    </row>
    <row r="107" spans="1:8" ht="18.95" customHeight="1">
      <c r="A107" s="7" t="s">
        <v>62</v>
      </c>
      <c r="B107" s="4"/>
      <c r="C107" s="99"/>
      <c r="D107" s="70"/>
    </row>
    <row r="108" spans="1:8" ht="18.95" customHeight="1">
      <c r="A108" s="4" t="s">
        <v>63</v>
      </c>
      <c r="B108" s="4"/>
      <c r="C108" s="319">
        <f>150000-50000-50000</f>
        <v>50000</v>
      </c>
      <c r="D108" s="70">
        <v>0</v>
      </c>
      <c r="E108" s="10" t="s">
        <v>330</v>
      </c>
      <c r="F108" s="1" t="s">
        <v>334</v>
      </c>
      <c r="H108" s="160">
        <f>C108-D108</f>
        <v>50000</v>
      </c>
    </row>
    <row r="109" spans="1:8" ht="18.95" customHeight="1">
      <c r="A109" s="4" t="s">
        <v>64</v>
      </c>
      <c r="B109" s="4"/>
      <c r="C109" s="99">
        <v>30000</v>
      </c>
      <c r="D109" s="70">
        <v>15300</v>
      </c>
      <c r="H109" s="160">
        <f t="shared" ref="H109:H112" si="2">C109-D109</f>
        <v>14700</v>
      </c>
    </row>
    <row r="110" spans="1:8" ht="18.95" customHeight="1">
      <c r="A110" s="4" t="s">
        <v>65</v>
      </c>
      <c r="B110" s="4"/>
      <c r="C110" s="99">
        <v>10000</v>
      </c>
      <c r="D110" s="70">
        <v>0</v>
      </c>
      <c r="H110" s="160">
        <f t="shared" si="2"/>
        <v>10000</v>
      </c>
    </row>
    <row r="111" spans="1:8" ht="18.95" customHeight="1">
      <c r="A111" s="4" t="s">
        <v>66</v>
      </c>
      <c r="B111" s="4"/>
      <c r="C111" s="108">
        <v>201000</v>
      </c>
      <c r="D111" s="70">
        <v>130201</v>
      </c>
      <c r="G111" s="10"/>
      <c r="H111" s="160">
        <f t="shared" si="2"/>
        <v>70799</v>
      </c>
    </row>
    <row r="112" spans="1:8" ht="18.95" customHeight="1">
      <c r="A112" s="8" t="s">
        <v>67</v>
      </c>
      <c r="B112" s="8"/>
      <c r="C112" s="108">
        <v>30000</v>
      </c>
      <c r="D112" s="67">
        <v>11700</v>
      </c>
      <c r="H112" s="160">
        <f t="shared" si="2"/>
        <v>18300</v>
      </c>
    </row>
    <row r="113" spans="1:4" ht="18.95" customHeight="1" thickBot="1">
      <c r="A113" s="9" t="s">
        <v>10</v>
      </c>
      <c r="B113" s="9"/>
      <c r="C113" s="72">
        <f>SUM(C108:C112)</f>
        <v>321000</v>
      </c>
      <c r="D113" s="72">
        <f>SUM(D108:D112)</f>
        <v>157201</v>
      </c>
    </row>
    <row r="114" spans="1:4" s="10" customFormat="1" ht="18.95" customHeight="1" thickTop="1">
      <c r="A114" s="302"/>
      <c r="B114" s="302"/>
      <c r="C114" s="134"/>
      <c r="D114" s="76"/>
    </row>
    <row r="115" spans="1:4" s="10" customFormat="1" ht="18.95" customHeight="1">
      <c r="A115" s="302"/>
      <c r="B115" s="302"/>
      <c r="C115" s="134"/>
      <c r="D115" s="76"/>
    </row>
    <row r="116" spans="1:4" s="10" customFormat="1" ht="18.95" customHeight="1">
      <c r="A116" s="302"/>
      <c r="B116" s="302"/>
      <c r="C116" s="134"/>
      <c r="D116" s="76"/>
    </row>
    <row r="117" spans="1:4" s="10" customFormat="1" ht="18.95" customHeight="1">
      <c r="A117" s="302"/>
      <c r="B117" s="302"/>
      <c r="C117" s="134"/>
      <c r="D117" s="76"/>
    </row>
    <row r="118" spans="1:4" s="10" customFormat="1" ht="18.95" customHeight="1">
      <c r="A118" s="302"/>
      <c r="B118" s="302"/>
      <c r="C118" s="134"/>
      <c r="D118" s="76"/>
    </row>
    <row r="119" spans="1:4" s="10" customFormat="1" ht="18.95" customHeight="1">
      <c r="A119" s="302"/>
      <c r="B119" s="302"/>
      <c r="C119" s="134"/>
      <c r="D119" s="76"/>
    </row>
    <row r="120" spans="1:4" s="10" customFormat="1" ht="18.95" customHeight="1">
      <c r="A120" s="302"/>
      <c r="B120" s="302"/>
      <c r="C120" s="134"/>
      <c r="D120" s="76"/>
    </row>
    <row r="121" spans="1:4" s="10" customFormat="1" ht="18.95" customHeight="1">
      <c r="A121" s="302"/>
      <c r="B121" s="302"/>
      <c r="C121" s="134"/>
      <c r="D121" s="76"/>
    </row>
    <row r="122" spans="1:4" s="10" customFormat="1" ht="18.95" customHeight="1">
      <c r="A122" s="302"/>
      <c r="B122" s="302"/>
      <c r="C122" s="134"/>
      <c r="D122" s="76"/>
    </row>
    <row r="123" spans="1:4" s="10" customFormat="1" ht="18.95" customHeight="1">
      <c r="A123" s="302"/>
      <c r="B123" s="302"/>
      <c r="C123" s="134"/>
      <c r="D123" s="76"/>
    </row>
    <row r="124" spans="1:4" s="10" customFormat="1" ht="18.95" customHeight="1">
      <c r="A124" s="302"/>
      <c r="B124" s="302"/>
      <c r="C124" s="134"/>
      <c r="D124" s="76"/>
    </row>
    <row r="125" spans="1:4" s="10" customFormat="1" ht="18.95" customHeight="1">
      <c r="A125" s="340">
        <v>4</v>
      </c>
      <c r="B125" s="340"/>
      <c r="C125" s="340"/>
      <c r="D125" s="340"/>
    </row>
    <row r="126" spans="1:4" ht="18.95" customHeight="1">
      <c r="A126" s="346" t="s">
        <v>2</v>
      </c>
      <c r="B126" s="346" t="s">
        <v>3</v>
      </c>
      <c r="C126" s="349" t="s">
        <v>4</v>
      </c>
      <c r="D126" s="344" t="s">
        <v>46</v>
      </c>
    </row>
    <row r="127" spans="1:4" ht="18.95" customHeight="1">
      <c r="A127" s="347"/>
      <c r="B127" s="347"/>
      <c r="C127" s="350"/>
      <c r="D127" s="345"/>
    </row>
    <row r="128" spans="1:4" ht="18.95" customHeight="1">
      <c r="A128" s="17" t="s">
        <v>68</v>
      </c>
      <c r="B128" s="14"/>
      <c r="C128" s="135"/>
      <c r="D128" s="65"/>
    </row>
    <row r="129" spans="1:10" ht="18.95" customHeight="1">
      <c r="A129" s="4" t="s">
        <v>69</v>
      </c>
      <c r="B129" s="4"/>
      <c r="C129" s="319">
        <f>20000+50000</f>
        <v>70000</v>
      </c>
      <c r="D129" s="70">
        <v>49415.5</v>
      </c>
      <c r="E129" s="10" t="s">
        <v>331</v>
      </c>
      <c r="J129" s="336">
        <f>C129-D129</f>
        <v>20584.5</v>
      </c>
    </row>
    <row r="130" spans="1:10" ht="18.95" customHeight="1">
      <c r="A130" s="4" t="s">
        <v>70</v>
      </c>
      <c r="B130" s="4"/>
      <c r="C130" s="99">
        <v>70000</v>
      </c>
      <c r="D130" s="70">
        <v>28150</v>
      </c>
      <c r="J130" s="336">
        <f t="shared" ref="J130:J139" si="3">C130-D130</f>
        <v>41850</v>
      </c>
    </row>
    <row r="131" spans="1:10" ht="18.95" customHeight="1">
      <c r="A131" s="18" t="s">
        <v>71</v>
      </c>
      <c r="B131" s="4"/>
      <c r="C131" s="136"/>
      <c r="D131" s="86"/>
      <c r="J131" s="336">
        <f t="shared" si="3"/>
        <v>0</v>
      </c>
    </row>
    <row r="132" spans="1:10" ht="18.95" customHeight="1">
      <c r="A132" s="4" t="s">
        <v>192</v>
      </c>
      <c r="B132" s="19"/>
      <c r="C132" s="99">
        <v>100000</v>
      </c>
      <c r="D132" s="70">
        <v>66799</v>
      </c>
      <c r="J132" s="336">
        <f t="shared" si="3"/>
        <v>33201</v>
      </c>
    </row>
    <row r="133" spans="1:10" ht="18.95" customHeight="1">
      <c r="A133" s="4" t="s">
        <v>191</v>
      </c>
      <c r="B133" s="4"/>
      <c r="C133" s="326">
        <f>80000+2000</f>
        <v>82000</v>
      </c>
      <c r="D133" s="70">
        <v>80600</v>
      </c>
      <c r="E133" s="10" t="s">
        <v>380</v>
      </c>
      <c r="J133" s="336">
        <f t="shared" si="3"/>
        <v>1400</v>
      </c>
    </row>
    <row r="134" spans="1:10" ht="18.95" customHeight="1">
      <c r="A134" s="4" t="s">
        <v>193</v>
      </c>
      <c r="B134" s="4"/>
      <c r="C134" s="73">
        <v>50000</v>
      </c>
      <c r="D134" s="70">
        <v>42000</v>
      </c>
      <c r="J134" s="336">
        <f t="shared" si="3"/>
        <v>8000</v>
      </c>
    </row>
    <row r="135" spans="1:10" ht="18.95" customHeight="1">
      <c r="A135" s="4" t="s">
        <v>194</v>
      </c>
      <c r="B135" s="4"/>
      <c r="C135" s="320">
        <f>200000+176600</f>
        <v>376600</v>
      </c>
      <c r="D135" s="70">
        <v>373200</v>
      </c>
      <c r="E135" s="10" t="s">
        <v>333</v>
      </c>
      <c r="J135" s="336">
        <f t="shared" si="3"/>
        <v>3400</v>
      </c>
    </row>
    <row r="136" spans="1:10" ht="18.95" customHeight="1">
      <c r="A136" s="4" t="s">
        <v>195</v>
      </c>
      <c r="B136" s="4"/>
      <c r="C136" s="327">
        <f>300000-115000-100000-2000</f>
        <v>83000</v>
      </c>
      <c r="D136" s="67">
        <v>0</v>
      </c>
      <c r="E136" s="10" t="s">
        <v>347</v>
      </c>
      <c r="F136" s="1" t="s">
        <v>365</v>
      </c>
      <c r="G136" s="1" t="s">
        <v>381</v>
      </c>
      <c r="J136" s="336">
        <f t="shared" si="3"/>
        <v>83000</v>
      </c>
    </row>
    <row r="137" spans="1:10" ht="18.95" customHeight="1">
      <c r="A137" s="4" t="s">
        <v>196</v>
      </c>
      <c r="B137" s="4"/>
      <c r="C137" s="74">
        <v>20000</v>
      </c>
      <c r="D137" s="67">
        <v>0</v>
      </c>
      <c r="J137" s="336">
        <f t="shared" si="3"/>
        <v>20000</v>
      </c>
    </row>
    <row r="138" spans="1:10" ht="18.95" customHeight="1">
      <c r="A138" s="4" t="s">
        <v>197</v>
      </c>
      <c r="B138" s="4"/>
      <c r="C138" s="74">
        <v>10000</v>
      </c>
      <c r="D138" s="67">
        <v>6000</v>
      </c>
      <c r="J138" s="336">
        <f t="shared" si="3"/>
        <v>4000</v>
      </c>
    </row>
    <row r="139" spans="1:10" ht="18.95" customHeight="1">
      <c r="A139" s="4" t="s">
        <v>72</v>
      </c>
      <c r="B139" s="4"/>
      <c r="C139" s="74">
        <v>5000</v>
      </c>
      <c r="D139" s="67">
        <v>0</v>
      </c>
      <c r="J139" s="336">
        <f t="shared" si="3"/>
        <v>5000</v>
      </c>
    </row>
    <row r="140" spans="1:10" ht="18.95" customHeight="1" thickBot="1">
      <c r="A140" s="6" t="s">
        <v>10</v>
      </c>
      <c r="B140" s="4"/>
      <c r="C140" s="75">
        <f>SUM(C129:C139)</f>
        <v>866600</v>
      </c>
      <c r="D140" s="75">
        <f>SUM(D129:D139)</f>
        <v>646164.5</v>
      </c>
    </row>
    <row r="141" spans="1:10" ht="18.95" customHeight="1" thickTop="1">
      <c r="A141" s="7" t="s">
        <v>73</v>
      </c>
      <c r="B141" s="4"/>
      <c r="C141" s="89"/>
      <c r="D141" s="69"/>
    </row>
    <row r="142" spans="1:10" ht="18.95" customHeight="1">
      <c r="A142" s="4" t="s">
        <v>209</v>
      </c>
      <c r="B142" s="4"/>
      <c r="C142" s="73">
        <v>70000</v>
      </c>
      <c r="D142" s="70">
        <v>69118</v>
      </c>
      <c r="G142" s="336">
        <f>C142-D142</f>
        <v>882</v>
      </c>
    </row>
    <row r="143" spans="1:10" ht="18.95" customHeight="1">
      <c r="A143" s="4" t="s">
        <v>210</v>
      </c>
      <c r="B143" s="4"/>
      <c r="C143" s="74">
        <v>5000</v>
      </c>
      <c r="D143" s="70">
        <v>0</v>
      </c>
      <c r="G143" s="336">
        <f t="shared" ref="G143:G148" si="4">C143-D143</f>
        <v>5000</v>
      </c>
    </row>
    <row r="144" spans="1:10" ht="18.95" customHeight="1">
      <c r="A144" s="4" t="s">
        <v>211</v>
      </c>
      <c r="B144" s="4"/>
      <c r="C144" s="108">
        <v>10000</v>
      </c>
      <c r="D144" s="77">
        <v>5440</v>
      </c>
      <c r="G144" s="336">
        <f t="shared" si="4"/>
        <v>4560</v>
      </c>
    </row>
    <row r="145" spans="1:7" ht="18.95" customHeight="1">
      <c r="A145" s="4" t="s">
        <v>212</v>
      </c>
      <c r="B145" s="4"/>
      <c r="C145" s="99">
        <v>20000</v>
      </c>
      <c r="D145" s="70">
        <v>0</v>
      </c>
      <c r="G145" s="336">
        <f t="shared" si="4"/>
        <v>20000</v>
      </c>
    </row>
    <row r="146" spans="1:7" ht="18.95" customHeight="1">
      <c r="A146" s="4" t="s">
        <v>213</v>
      </c>
      <c r="B146" s="4"/>
      <c r="C146" s="99">
        <v>50000</v>
      </c>
      <c r="D146" s="70">
        <v>0</v>
      </c>
      <c r="G146" s="336">
        <f t="shared" si="4"/>
        <v>50000</v>
      </c>
    </row>
    <row r="147" spans="1:7" ht="18.95" customHeight="1">
      <c r="A147" s="4" t="s">
        <v>214</v>
      </c>
      <c r="B147" s="4"/>
      <c r="C147" s="99">
        <v>5000</v>
      </c>
      <c r="D147" s="70">
        <v>2590</v>
      </c>
      <c r="G147" s="336">
        <f t="shared" si="4"/>
        <v>2410</v>
      </c>
    </row>
    <row r="148" spans="1:7" ht="18.95" customHeight="1">
      <c r="A148" s="4" t="s">
        <v>75</v>
      </c>
      <c r="B148" s="4"/>
      <c r="C148" s="328">
        <f>70000+20000</f>
        <v>90000</v>
      </c>
      <c r="D148" s="87">
        <v>72043</v>
      </c>
      <c r="E148" s="10" t="s">
        <v>368</v>
      </c>
      <c r="G148" s="336">
        <f t="shared" si="4"/>
        <v>17957</v>
      </c>
    </row>
    <row r="149" spans="1:7" ht="18.95" customHeight="1" thickBot="1">
      <c r="A149" s="6" t="s">
        <v>10</v>
      </c>
      <c r="B149" s="4"/>
      <c r="C149" s="84">
        <f>SUM(C142:C148)</f>
        <v>250000</v>
      </c>
      <c r="D149" s="84">
        <f>SUM(D142:D148)</f>
        <v>149191</v>
      </c>
    </row>
    <row r="150" spans="1:7" ht="18.95" customHeight="1" thickTop="1">
      <c r="A150" s="11" t="s">
        <v>76</v>
      </c>
      <c r="B150" s="6"/>
      <c r="C150" s="99"/>
      <c r="D150" s="70"/>
    </row>
    <row r="151" spans="1:7" ht="18.95" customHeight="1">
      <c r="A151" s="4" t="s">
        <v>77</v>
      </c>
      <c r="B151" s="4"/>
      <c r="C151" s="99">
        <v>120000</v>
      </c>
      <c r="D151" s="70">
        <v>115794.66</v>
      </c>
      <c r="F151" s="10"/>
      <c r="G151" s="336">
        <f t="shared" ref="G151:G154" si="5">C151-D151</f>
        <v>4205.3399999999965</v>
      </c>
    </row>
    <row r="152" spans="1:7" ht="18.95" customHeight="1">
      <c r="A152" s="4" t="s">
        <v>78</v>
      </c>
      <c r="B152" s="4"/>
      <c r="C152" s="99">
        <v>10000</v>
      </c>
      <c r="D152" s="70">
        <v>5787.63</v>
      </c>
      <c r="G152" s="336">
        <f t="shared" si="5"/>
        <v>4212.37</v>
      </c>
    </row>
    <row r="153" spans="1:7" ht="18.95" customHeight="1">
      <c r="A153" s="4" t="s">
        <v>79</v>
      </c>
      <c r="B153" s="4"/>
      <c r="C153" s="99">
        <v>5000</v>
      </c>
      <c r="D153" s="70">
        <v>1212</v>
      </c>
      <c r="G153" s="336">
        <f t="shared" si="5"/>
        <v>3788</v>
      </c>
    </row>
    <row r="154" spans="1:7" ht="18.95" customHeight="1">
      <c r="A154" s="4" t="s">
        <v>80</v>
      </c>
      <c r="B154" s="4"/>
      <c r="C154" s="108">
        <v>115000</v>
      </c>
      <c r="D154" s="67">
        <v>108685.84</v>
      </c>
      <c r="G154" s="336">
        <f t="shared" si="5"/>
        <v>6314.1600000000035</v>
      </c>
    </row>
    <row r="155" spans="1:7" ht="18.95" customHeight="1" thickBot="1">
      <c r="A155" s="6" t="s">
        <v>10</v>
      </c>
      <c r="B155" s="4"/>
      <c r="C155" s="88">
        <f>SUM(C151:C154)</f>
        <v>250000</v>
      </c>
      <c r="D155" s="88">
        <f>SUM(D151:D154)</f>
        <v>231480.13</v>
      </c>
    </row>
    <row r="156" spans="1:7" ht="18.95" customHeight="1" thickTop="1">
      <c r="A156" s="32" t="s">
        <v>81</v>
      </c>
      <c r="B156" s="23"/>
      <c r="C156" s="176"/>
      <c r="D156" s="177"/>
    </row>
    <row r="157" spans="1:7" ht="18.95" customHeight="1">
      <c r="A157" s="12" t="s">
        <v>198</v>
      </c>
      <c r="B157" s="4"/>
      <c r="C157" s="175"/>
      <c r="D157" s="173"/>
    </row>
    <row r="158" spans="1:7" ht="18.95" customHeight="1">
      <c r="A158" s="171" t="s">
        <v>199</v>
      </c>
      <c r="B158" s="4"/>
      <c r="C158" s="178">
        <v>5800</v>
      </c>
      <c r="D158" s="79">
        <v>5800</v>
      </c>
      <c r="G158" s="336">
        <f t="shared" ref="G158:G161" si="6">C158-D158</f>
        <v>0</v>
      </c>
    </row>
    <row r="159" spans="1:7" ht="18.95" customHeight="1">
      <c r="A159" s="171" t="s">
        <v>200</v>
      </c>
      <c r="B159" s="4"/>
      <c r="C159" s="178"/>
      <c r="D159" s="173"/>
      <c r="G159" s="336">
        <f t="shared" si="6"/>
        <v>0</v>
      </c>
    </row>
    <row r="160" spans="1:7" ht="18.95" customHeight="1">
      <c r="A160" s="171" t="s">
        <v>383</v>
      </c>
      <c r="B160" s="4"/>
      <c r="C160" s="178">
        <v>10000</v>
      </c>
      <c r="D160" s="79">
        <v>9290</v>
      </c>
      <c r="G160" s="336">
        <f t="shared" si="6"/>
        <v>710</v>
      </c>
    </row>
    <row r="161" spans="1:7" ht="18.95" customHeight="1">
      <c r="A161" s="172" t="s">
        <v>202</v>
      </c>
      <c r="B161" s="21"/>
      <c r="C161" s="179">
        <v>9000</v>
      </c>
      <c r="D161" s="362">
        <v>7900</v>
      </c>
      <c r="G161" s="336">
        <f t="shared" si="6"/>
        <v>1100</v>
      </c>
    </row>
    <row r="162" spans="1:7" ht="18.95" customHeight="1">
      <c r="A162" s="302"/>
      <c r="B162" s="302"/>
      <c r="C162" s="118"/>
      <c r="D162" s="76"/>
    </row>
    <row r="163" spans="1:7" ht="18.95" customHeight="1">
      <c r="A163" s="302"/>
      <c r="B163" s="302"/>
      <c r="C163" s="118"/>
      <c r="D163" s="76"/>
    </row>
    <row r="164" spans="1:7" ht="18.95" customHeight="1">
      <c r="A164" s="302"/>
      <c r="B164" s="302"/>
      <c r="C164" s="118"/>
      <c r="D164" s="76"/>
    </row>
    <row r="165" spans="1:7" ht="18.95" customHeight="1">
      <c r="A165" s="302"/>
      <c r="B165" s="302"/>
      <c r="C165" s="118"/>
      <c r="D165" s="76"/>
    </row>
    <row r="166" spans="1:7" ht="18.95" customHeight="1">
      <c r="A166" s="340">
        <v>5</v>
      </c>
      <c r="B166" s="340"/>
      <c r="C166" s="340"/>
      <c r="D166" s="340"/>
    </row>
    <row r="167" spans="1:7" ht="18.95" customHeight="1">
      <c r="A167" s="346" t="s">
        <v>2</v>
      </c>
      <c r="B167" s="346" t="s">
        <v>3</v>
      </c>
      <c r="C167" s="349" t="s">
        <v>4</v>
      </c>
      <c r="D167" s="344" t="s">
        <v>46</v>
      </c>
    </row>
    <row r="168" spans="1:7" ht="18.95" customHeight="1">
      <c r="A168" s="347"/>
      <c r="B168" s="347"/>
      <c r="C168" s="350"/>
      <c r="D168" s="345"/>
    </row>
    <row r="169" spans="1:7" ht="18.95" customHeight="1">
      <c r="A169" s="7" t="s">
        <v>81</v>
      </c>
      <c r="B169" s="4"/>
      <c r="C169" s="107"/>
      <c r="D169" s="69"/>
    </row>
    <row r="170" spans="1:7" ht="18.95" customHeight="1">
      <c r="A170" s="4" t="s">
        <v>205</v>
      </c>
      <c r="B170" s="4"/>
      <c r="C170" s="107"/>
      <c r="D170" s="69"/>
    </row>
    <row r="171" spans="1:7" ht="18.95" customHeight="1">
      <c r="A171" s="12" t="s">
        <v>203</v>
      </c>
      <c r="B171" s="4"/>
      <c r="C171" s="107">
        <v>20000</v>
      </c>
      <c r="D171" s="69">
        <v>18990</v>
      </c>
      <c r="G171" s="336">
        <f t="shared" ref="G171:G173" si="7">C171-D171</f>
        <v>1010</v>
      </c>
    </row>
    <row r="172" spans="1:7" ht="18.75" customHeight="1">
      <c r="A172" s="4" t="s">
        <v>207</v>
      </c>
      <c r="B172" s="4"/>
      <c r="C172" s="99">
        <v>46200</v>
      </c>
      <c r="D172" s="70">
        <v>46000</v>
      </c>
      <c r="G172" s="336">
        <f t="shared" si="7"/>
        <v>200</v>
      </c>
    </row>
    <row r="173" spans="1:7" ht="18.95" customHeight="1">
      <c r="A173" s="4" t="s">
        <v>206</v>
      </c>
      <c r="B173" s="23"/>
      <c r="C173" s="130">
        <v>50000</v>
      </c>
      <c r="D173" s="161">
        <v>9170</v>
      </c>
      <c r="G173" s="336">
        <f t="shared" si="7"/>
        <v>40830</v>
      </c>
    </row>
    <row r="174" spans="1:7" ht="18.95" customHeight="1" thickBot="1">
      <c r="A174" s="6" t="s">
        <v>10</v>
      </c>
      <c r="B174" s="4"/>
      <c r="C174" s="84">
        <f>C158+C160+C161+C171+C172+C173</f>
        <v>141000</v>
      </c>
      <c r="D174" s="84">
        <f>D158+D160+D161+D171+D172+D173</f>
        <v>97150</v>
      </c>
    </row>
    <row r="175" spans="1:7" ht="18.95" customHeight="1" thickTop="1">
      <c r="A175" s="7" t="s">
        <v>82</v>
      </c>
      <c r="B175" s="4"/>
      <c r="C175" s="107"/>
      <c r="D175" s="89"/>
    </row>
    <row r="176" spans="1:7" ht="18.95" customHeight="1">
      <c r="A176" s="4" t="s">
        <v>83</v>
      </c>
      <c r="B176" s="4"/>
      <c r="C176" s="108">
        <v>30000</v>
      </c>
      <c r="D176" s="74">
        <v>0</v>
      </c>
    </row>
    <row r="177" spans="1:6" ht="18.95" customHeight="1" thickBot="1">
      <c r="A177" s="6" t="s">
        <v>10</v>
      </c>
      <c r="B177" s="6"/>
      <c r="C177" s="75">
        <f>SUM(C176)</f>
        <v>30000</v>
      </c>
      <c r="D177" s="75">
        <f>SUM(D176)</f>
        <v>0</v>
      </c>
    </row>
    <row r="178" spans="1:6" ht="18.95" customHeight="1" thickTop="1">
      <c r="A178" s="22" t="s">
        <v>84</v>
      </c>
      <c r="B178" s="23"/>
      <c r="C178" s="107"/>
      <c r="D178" s="89"/>
    </row>
    <row r="179" spans="1:6" ht="18.95" customHeight="1">
      <c r="A179" s="7" t="s">
        <v>85</v>
      </c>
      <c r="B179" s="4"/>
      <c r="C179" s="99"/>
      <c r="D179" s="73"/>
    </row>
    <row r="180" spans="1:6" ht="18.95" customHeight="1">
      <c r="A180" s="4" t="s">
        <v>86</v>
      </c>
      <c r="B180" s="4"/>
      <c r="C180" s="99">
        <v>15000</v>
      </c>
      <c r="D180" s="73">
        <v>15000</v>
      </c>
    </row>
    <row r="181" spans="1:6" ht="18.95" customHeight="1">
      <c r="A181" s="7" t="s">
        <v>87</v>
      </c>
      <c r="B181" s="4"/>
      <c r="D181" s="73"/>
    </row>
    <row r="182" spans="1:6" ht="18.95" customHeight="1">
      <c r="A182" s="4" t="s">
        <v>186</v>
      </c>
      <c r="B182" s="8"/>
      <c r="C182" s="108">
        <v>5000</v>
      </c>
      <c r="D182" s="74">
        <v>0</v>
      </c>
    </row>
    <row r="183" spans="1:6" ht="18.95" customHeight="1">
      <c r="A183" s="15" t="s">
        <v>187</v>
      </c>
      <c r="B183" s="13"/>
      <c r="C183" s="74">
        <v>5000</v>
      </c>
      <c r="D183" s="74">
        <v>0</v>
      </c>
    </row>
    <row r="184" spans="1:6" ht="18.95" customHeight="1">
      <c r="A184" s="15" t="s">
        <v>185</v>
      </c>
      <c r="B184" s="13"/>
      <c r="C184" s="73">
        <v>3000</v>
      </c>
      <c r="D184" s="73">
        <v>3000</v>
      </c>
    </row>
    <row r="185" spans="1:6" ht="18.95" customHeight="1" thickBot="1">
      <c r="A185" s="13" t="s">
        <v>10</v>
      </c>
      <c r="B185" s="13"/>
      <c r="C185" s="180">
        <f>SUM(C180:C184)</f>
        <v>28000</v>
      </c>
      <c r="D185" s="180">
        <f>SUM(D180:D184)</f>
        <v>18000</v>
      </c>
    </row>
    <row r="186" spans="1:6" ht="18.95" customHeight="1" thickTop="1" thickBot="1">
      <c r="A186" s="24" t="s">
        <v>88</v>
      </c>
      <c r="B186" s="24"/>
      <c r="C186" s="90">
        <f>C185+C177+C174+C155+C149+C140+C113+C104+C97</f>
        <v>6861020</v>
      </c>
      <c r="D186" s="90">
        <f>D185+D177+D174+D155+D149+D140+D113+D104+D97</f>
        <v>5834682.6299999999</v>
      </c>
      <c r="F186" s="25"/>
    </row>
    <row r="187" spans="1:6" ht="18.95" customHeight="1" thickTop="1">
      <c r="A187" s="22" t="s">
        <v>89</v>
      </c>
      <c r="B187" s="23"/>
      <c r="C187" s="107"/>
      <c r="D187" s="69"/>
    </row>
    <row r="188" spans="1:6" ht="18.95" customHeight="1">
      <c r="A188" s="7" t="s">
        <v>90</v>
      </c>
      <c r="B188" s="4"/>
      <c r="C188" s="99"/>
      <c r="D188" s="70"/>
      <c r="F188" s="10"/>
    </row>
    <row r="189" spans="1:6" ht="18.95" customHeight="1">
      <c r="A189" s="4" t="s">
        <v>91</v>
      </c>
      <c r="B189" s="4"/>
      <c r="C189" s="99">
        <v>25000</v>
      </c>
      <c r="D189" s="70">
        <v>0</v>
      </c>
    </row>
    <row r="190" spans="1:6" ht="18.95" customHeight="1" thickBot="1">
      <c r="A190" s="6" t="s">
        <v>10</v>
      </c>
      <c r="B190" s="4"/>
      <c r="C190" s="181">
        <f t="shared" ref="C190:D191" si="8">SUM(C189)</f>
        <v>25000</v>
      </c>
      <c r="D190" s="181">
        <f t="shared" si="8"/>
        <v>0</v>
      </c>
    </row>
    <row r="191" spans="1:6" s="27" customFormat="1" ht="18.95" customHeight="1" thickTop="1" thickBot="1">
      <c r="A191" s="24" t="s">
        <v>92</v>
      </c>
      <c r="B191" s="26"/>
      <c r="C191" s="91">
        <f t="shared" si="8"/>
        <v>25000</v>
      </c>
      <c r="D191" s="91">
        <f t="shared" si="8"/>
        <v>0</v>
      </c>
      <c r="E191" s="31"/>
    </row>
    <row r="192" spans="1:6" ht="18.95" customHeight="1" thickTop="1">
      <c r="A192" s="7" t="s">
        <v>93</v>
      </c>
      <c r="B192" s="4"/>
      <c r="C192" s="107"/>
      <c r="D192" s="69"/>
    </row>
    <row r="193" spans="1:6" ht="18.95" customHeight="1">
      <c r="A193" s="7" t="s">
        <v>94</v>
      </c>
      <c r="B193" s="4"/>
      <c r="C193" s="99"/>
      <c r="D193" s="70"/>
    </row>
    <row r="194" spans="1:6" ht="18.95" customHeight="1">
      <c r="A194" s="7" t="s">
        <v>95</v>
      </c>
      <c r="B194" s="4"/>
      <c r="C194" s="99"/>
      <c r="D194" s="70"/>
    </row>
    <row r="195" spans="1:6" ht="18.95" customHeight="1">
      <c r="A195" s="4" t="s">
        <v>96</v>
      </c>
      <c r="B195" s="4"/>
      <c r="C195" s="95">
        <v>1569420</v>
      </c>
      <c r="D195" s="70">
        <v>1066140</v>
      </c>
      <c r="F195" s="337">
        <f>C195-D195</f>
        <v>503280</v>
      </c>
    </row>
    <row r="196" spans="1:6" ht="18.95" customHeight="1">
      <c r="A196" s="4" t="s">
        <v>58</v>
      </c>
      <c r="B196" s="4"/>
      <c r="C196" s="99">
        <v>42000</v>
      </c>
      <c r="D196" s="70">
        <v>42000</v>
      </c>
      <c r="F196" s="337">
        <f t="shared" ref="F196:F198" si="9">C196-D196</f>
        <v>0</v>
      </c>
    </row>
    <row r="197" spans="1:6" ht="18.95" customHeight="1">
      <c r="A197" s="8" t="s">
        <v>188</v>
      </c>
      <c r="B197" s="8"/>
      <c r="C197" s="99">
        <v>430000</v>
      </c>
      <c r="D197" s="70">
        <v>411480</v>
      </c>
      <c r="F197" s="337">
        <f t="shared" si="9"/>
        <v>18520</v>
      </c>
    </row>
    <row r="198" spans="1:6" ht="18.95" customHeight="1">
      <c r="A198" s="4" t="s">
        <v>189</v>
      </c>
      <c r="B198" s="8"/>
      <c r="C198" s="130">
        <v>70000</v>
      </c>
      <c r="D198" s="77">
        <v>54600</v>
      </c>
      <c r="F198" s="337">
        <f t="shared" si="9"/>
        <v>15400</v>
      </c>
    </row>
    <row r="199" spans="1:6" ht="18.95" customHeight="1" thickBot="1">
      <c r="A199" s="28" t="s">
        <v>10</v>
      </c>
      <c r="B199" s="21"/>
      <c r="C199" s="84">
        <f>SUM(C195:C198)</f>
        <v>2111420</v>
      </c>
      <c r="D199" s="84">
        <f>SUM(D195:D198)</f>
        <v>1574220</v>
      </c>
    </row>
    <row r="200" spans="1:6" ht="18.95" customHeight="1" thickTop="1">
      <c r="A200" s="10"/>
      <c r="B200" s="10"/>
      <c r="C200" s="137"/>
      <c r="D200" s="92"/>
    </row>
    <row r="201" spans="1:6" ht="18.95" customHeight="1">
      <c r="A201" s="10"/>
      <c r="B201" s="10"/>
      <c r="C201" s="137"/>
      <c r="D201" s="92"/>
    </row>
    <row r="202" spans="1:6" ht="18.95" customHeight="1">
      <c r="A202" s="10"/>
      <c r="B202" s="10"/>
      <c r="C202" s="137"/>
      <c r="D202" s="92"/>
    </row>
    <row r="203" spans="1:6" ht="18.95" customHeight="1">
      <c r="A203" s="10"/>
      <c r="B203" s="10"/>
      <c r="C203" s="137"/>
      <c r="D203" s="92"/>
    </row>
    <row r="204" spans="1:6" ht="18.95" customHeight="1">
      <c r="A204" s="10"/>
      <c r="B204" s="10"/>
      <c r="C204" s="137"/>
      <c r="D204" s="92"/>
    </row>
    <row r="205" spans="1:6" ht="18.95" customHeight="1">
      <c r="A205" s="10"/>
      <c r="B205" s="10"/>
      <c r="C205" s="137"/>
      <c r="D205" s="92"/>
    </row>
    <row r="206" spans="1:6" ht="18.95" customHeight="1">
      <c r="A206" s="10"/>
      <c r="B206" s="10"/>
      <c r="C206" s="137"/>
      <c r="D206" s="92"/>
    </row>
    <row r="207" spans="1:6" ht="18.95" customHeight="1">
      <c r="A207" s="340">
        <v>6</v>
      </c>
      <c r="B207" s="340"/>
      <c r="C207" s="340"/>
      <c r="D207" s="340"/>
    </row>
    <row r="208" spans="1:6" ht="18.95" customHeight="1">
      <c r="A208" s="346" t="s">
        <v>2</v>
      </c>
      <c r="B208" s="346" t="s">
        <v>3</v>
      </c>
      <c r="C208" s="349" t="s">
        <v>4</v>
      </c>
      <c r="D208" s="344" t="s">
        <v>46</v>
      </c>
    </row>
    <row r="209" spans="1:7" ht="18.95" customHeight="1">
      <c r="A209" s="347"/>
      <c r="B209" s="347"/>
      <c r="C209" s="350"/>
      <c r="D209" s="345"/>
    </row>
    <row r="210" spans="1:7" ht="18.95" customHeight="1">
      <c r="A210" s="7" t="s">
        <v>60</v>
      </c>
      <c r="B210" s="8"/>
      <c r="C210" s="107"/>
      <c r="D210" s="69"/>
    </row>
    <row r="211" spans="1:7" ht="18.95" customHeight="1">
      <c r="A211" s="7" t="s">
        <v>61</v>
      </c>
      <c r="B211" s="8"/>
      <c r="C211" s="107"/>
      <c r="D211" s="69"/>
    </row>
    <row r="212" spans="1:7" ht="18.95" customHeight="1">
      <c r="A212" s="7" t="s">
        <v>62</v>
      </c>
      <c r="B212" s="13"/>
      <c r="C212" s="99"/>
      <c r="D212" s="70"/>
    </row>
    <row r="213" spans="1:7" ht="18.95" customHeight="1">
      <c r="A213" s="4" t="s">
        <v>63</v>
      </c>
      <c r="B213" s="4"/>
      <c r="C213" s="99">
        <v>50000</v>
      </c>
      <c r="D213" s="73">
        <v>5450</v>
      </c>
      <c r="F213" s="336">
        <f>C213-D213</f>
        <v>44550</v>
      </c>
    </row>
    <row r="214" spans="1:7" ht="18.95" customHeight="1">
      <c r="A214" s="4" t="s">
        <v>114</v>
      </c>
      <c r="B214" s="4"/>
      <c r="C214" s="99">
        <v>5000</v>
      </c>
      <c r="D214" s="73">
        <v>0</v>
      </c>
      <c r="F214" s="336">
        <f t="shared" ref="F214:F216" si="10">C214-D214</f>
        <v>5000</v>
      </c>
    </row>
    <row r="215" spans="1:7" ht="18.95" customHeight="1">
      <c r="A215" s="4" t="s">
        <v>98</v>
      </c>
      <c r="B215" s="6"/>
      <c r="C215" s="99">
        <v>136800</v>
      </c>
      <c r="D215" s="73">
        <v>136800</v>
      </c>
      <c r="F215" s="336">
        <f t="shared" si="10"/>
        <v>0</v>
      </c>
    </row>
    <row r="216" spans="1:7" ht="18.95" customHeight="1">
      <c r="A216" s="4" t="s">
        <v>99</v>
      </c>
      <c r="B216" s="4"/>
      <c r="C216" s="108">
        <v>20000</v>
      </c>
      <c r="D216" s="93">
        <v>14100</v>
      </c>
      <c r="E216" s="300"/>
      <c r="F216" s="336">
        <f t="shared" si="10"/>
        <v>5900</v>
      </c>
    </row>
    <row r="217" spans="1:7" ht="18.95" customHeight="1" thickBot="1">
      <c r="A217" s="29" t="s">
        <v>10</v>
      </c>
      <c r="B217" s="4"/>
      <c r="C217" s="84">
        <f>SUM(C213:C216)</f>
        <v>211800</v>
      </c>
      <c r="D217" s="84">
        <f>SUM(D213:D216)</f>
        <v>156350</v>
      </c>
      <c r="E217" s="300"/>
    </row>
    <row r="218" spans="1:7" ht="18.95" customHeight="1" thickTop="1">
      <c r="A218" s="8" t="s">
        <v>23</v>
      </c>
      <c r="B218" s="6"/>
      <c r="C218" s="130" t="s">
        <v>23</v>
      </c>
      <c r="D218" s="94"/>
    </row>
    <row r="219" spans="1:7" ht="18.95" customHeight="1">
      <c r="A219" s="7" t="s">
        <v>68</v>
      </c>
      <c r="B219" s="6"/>
      <c r="C219" s="99" t="s">
        <v>23</v>
      </c>
      <c r="D219" s="95"/>
    </row>
    <row r="220" spans="1:7" ht="18.95" customHeight="1">
      <c r="A220" s="4" t="s">
        <v>100</v>
      </c>
      <c r="B220" s="4"/>
      <c r="C220" s="108">
        <v>10000</v>
      </c>
      <c r="D220" s="74">
        <v>0</v>
      </c>
      <c r="E220" s="31"/>
      <c r="G220" s="336">
        <f>C220-D220</f>
        <v>10000</v>
      </c>
    </row>
    <row r="221" spans="1:7" ht="18.95" customHeight="1">
      <c r="A221" s="12" t="s">
        <v>101</v>
      </c>
      <c r="B221" s="4"/>
      <c r="C221" s="97"/>
      <c r="D221" s="73"/>
      <c r="E221" s="44"/>
      <c r="G221" s="336">
        <f t="shared" ref="G221:G226" si="11">C221-D221</f>
        <v>0</v>
      </c>
    </row>
    <row r="222" spans="1:7" ht="18.95" customHeight="1">
      <c r="A222" s="30" t="s">
        <v>217</v>
      </c>
      <c r="B222" s="4"/>
      <c r="C222" s="316">
        <f>30000+10000</f>
        <v>40000</v>
      </c>
      <c r="D222" s="96">
        <v>29700</v>
      </c>
      <c r="E222" s="10" t="s">
        <v>375</v>
      </c>
      <c r="G222" s="336">
        <f t="shared" si="11"/>
        <v>10300</v>
      </c>
    </row>
    <row r="223" spans="1:7" ht="18.95" customHeight="1">
      <c r="A223" s="4" t="s">
        <v>216</v>
      </c>
      <c r="B223" s="4"/>
      <c r="C223" s="317">
        <f>40000-10000</f>
        <v>30000</v>
      </c>
      <c r="D223" s="93">
        <v>15500</v>
      </c>
      <c r="E223" s="10" t="s">
        <v>376</v>
      </c>
      <c r="G223" s="336">
        <f t="shared" si="11"/>
        <v>14500</v>
      </c>
    </row>
    <row r="224" spans="1:7" ht="18.95" customHeight="1">
      <c r="A224" s="15" t="s">
        <v>218</v>
      </c>
      <c r="B224" s="13"/>
      <c r="C224" s="93">
        <v>30000</v>
      </c>
      <c r="D224" s="74">
        <v>20400</v>
      </c>
      <c r="E224" s="31"/>
      <c r="G224" s="336">
        <f t="shared" si="11"/>
        <v>9600</v>
      </c>
    </row>
    <row r="225" spans="1:7" ht="18.95" customHeight="1">
      <c r="A225" s="15" t="s">
        <v>289</v>
      </c>
      <c r="B225" s="13"/>
      <c r="C225" s="317">
        <f>200000+100000</f>
        <v>300000</v>
      </c>
      <c r="D225" s="74">
        <v>288480</v>
      </c>
      <c r="E225" s="10" t="s">
        <v>345</v>
      </c>
      <c r="G225" s="336">
        <f t="shared" si="11"/>
        <v>11520</v>
      </c>
    </row>
    <row r="226" spans="1:7" ht="18.95" customHeight="1">
      <c r="A226" s="4" t="s">
        <v>102</v>
      </c>
      <c r="B226" s="7"/>
      <c r="C226" s="108">
        <v>5000</v>
      </c>
      <c r="D226" s="74">
        <v>2200</v>
      </c>
      <c r="E226" s="31"/>
      <c r="G226" s="336">
        <f t="shared" si="11"/>
        <v>2800</v>
      </c>
    </row>
    <row r="227" spans="1:7" ht="18.95" customHeight="1" thickBot="1">
      <c r="A227" s="6" t="s">
        <v>10</v>
      </c>
      <c r="B227" s="7"/>
      <c r="C227" s="84">
        <f>SUM(C220:C226)</f>
        <v>415000</v>
      </c>
      <c r="D227" s="84">
        <f>SUM(D220:D226)</f>
        <v>356280</v>
      </c>
      <c r="E227" s="31"/>
    </row>
    <row r="228" spans="1:7" ht="18.95" customHeight="1" thickTop="1">
      <c r="A228" s="32" t="s">
        <v>73</v>
      </c>
      <c r="B228" s="23"/>
      <c r="C228" s="85"/>
      <c r="D228" s="69"/>
      <c r="E228" s="31"/>
    </row>
    <row r="229" spans="1:7" ht="18.95" customHeight="1">
      <c r="A229" s="4" t="s">
        <v>74</v>
      </c>
      <c r="B229" s="4"/>
      <c r="C229" s="99">
        <v>40000</v>
      </c>
      <c r="D229" s="70">
        <v>39456</v>
      </c>
      <c r="E229" s="31"/>
      <c r="G229" s="160">
        <f>C229-D229</f>
        <v>544</v>
      </c>
    </row>
    <row r="230" spans="1:7" ht="18.95" customHeight="1">
      <c r="A230" s="4" t="s">
        <v>103</v>
      </c>
      <c r="B230" s="4"/>
      <c r="C230" s="108">
        <f>30000</f>
        <v>30000</v>
      </c>
      <c r="D230" s="67">
        <v>27273</v>
      </c>
      <c r="E230" s="31"/>
      <c r="G230" s="160">
        <f>C230-D230</f>
        <v>2727</v>
      </c>
    </row>
    <row r="231" spans="1:7" ht="18.95" customHeight="1" thickBot="1">
      <c r="A231" s="6" t="s">
        <v>10</v>
      </c>
      <c r="B231" s="4"/>
      <c r="C231" s="75">
        <f>SUM(C229:C230)</f>
        <v>70000</v>
      </c>
      <c r="D231" s="75">
        <f>SUM(D229:D230)</f>
        <v>66729</v>
      </c>
      <c r="E231" s="31"/>
    </row>
    <row r="232" spans="1:7" ht="18.95" customHeight="1" thickTop="1">
      <c r="A232" s="32" t="s">
        <v>76</v>
      </c>
      <c r="B232" s="23"/>
      <c r="C232" s="100"/>
      <c r="D232" s="100"/>
      <c r="E232" s="31"/>
    </row>
    <row r="233" spans="1:7" ht="18.95" customHeight="1">
      <c r="A233" s="42" t="s">
        <v>219</v>
      </c>
      <c r="B233" s="23"/>
      <c r="C233" s="315">
        <f>10000+15000</f>
        <v>25000</v>
      </c>
      <c r="D233" s="182">
        <v>23084</v>
      </c>
      <c r="E233" s="31" t="s">
        <v>346</v>
      </c>
      <c r="G233" s="160">
        <f>C233-D233</f>
        <v>1916</v>
      </c>
    </row>
    <row r="234" spans="1:7" ht="18.95" customHeight="1" thickBot="1">
      <c r="A234" s="43" t="s">
        <v>10</v>
      </c>
      <c r="B234" s="4"/>
      <c r="C234" s="75">
        <f>SUM(C233)</f>
        <v>25000</v>
      </c>
      <c r="D234" s="75">
        <f>SUM(D233)</f>
        <v>23084</v>
      </c>
      <c r="E234" s="31"/>
    </row>
    <row r="235" spans="1:7" ht="18.95" customHeight="1" thickTop="1">
      <c r="A235" s="7" t="s">
        <v>104</v>
      </c>
      <c r="B235" s="4"/>
      <c r="C235" s="69"/>
      <c r="D235" s="69"/>
    </row>
    <row r="236" spans="1:7" ht="18.95" customHeight="1">
      <c r="A236" s="7" t="s">
        <v>81</v>
      </c>
      <c r="B236" s="4"/>
      <c r="C236" s="70"/>
      <c r="D236" s="70"/>
    </row>
    <row r="237" spans="1:7" ht="18.95" customHeight="1">
      <c r="A237" s="4" t="s">
        <v>105</v>
      </c>
      <c r="B237" s="6"/>
      <c r="C237" s="67"/>
      <c r="D237" s="67"/>
    </row>
    <row r="238" spans="1:7" ht="18.95" customHeight="1">
      <c r="A238" s="12" t="s">
        <v>290</v>
      </c>
      <c r="B238" s="4"/>
      <c r="C238" s="183">
        <v>23600</v>
      </c>
      <c r="D238" s="73">
        <v>23600</v>
      </c>
      <c r="G238" s="160">
        <f>C238-D238</f>
        <v>0</v>
      </c>
    </row>
    <row r="239" spans="1:7" ht="19.5" customHeight="1">
      <c r="A239" s="12" t="s">
        <v>182</v>
      </c>
      <c r="B239" s="8"/>
      <c r="C239" s="139">
        <v>58200</v>
      </c>
      <c r="D239" s="98">
        <v>57990</v>
      </c>
      <c r="G239" s="160">
        <f>C239-D239</f>
        <v>210</v>
      </c>
    </row>
    <row r="240" spans="1:7" ht="18.95" customHeight="1" thickBot="1">
      <c r="A240" s="6" t="s">
        <v>10</v>
      </c>
      <c r="B240" s="4"/>
      <c r="C240" s="72">
        <f>SUM(C238:C239)</f>
        <v>81800</v>
      </c>
      <c r="D240" s="72">
        <f>SUM(D238:D239)</f>
        <v>81590</v>
      </c>
      <c r="G240" s="35"/>
    </row>
    <row r="241" spans="1:7" s="35" customFormat="1" ht="18.95" customHeight="1" thickTop="1" thickBot="1">
      <c r="A241" s="33" t="s">
        <v>106</v>
      </c>
      <c r="B241" s="34"/>
      <c r="C241" s="90">
        <f>C199+C217+C227+C231+C240+C234</f>
        <v>2915020</v>
      </c>
      <c r="D241" s="90">
        <f>D199+D217+D227+D231+D240+D234</f>
        <v>2258253</v>
      </c>
      <c r="E241" s="46"/>
      <c r="G241" s="36"/>
    </row>
    <row r="242" spans="1:7" s="36" customFormat="1" ht="18.95" customHeight="1" thickTop="1">
      <c r="A242" s="215" t="s">
        <v>107</v>
      </c>
      <c r="B242" s="216"/>
      <c r="C242" s="217">
        <f>C186+C191+C241</f>
        <v>9801040</v>
      </c>
      <c r="D242" s="217">
        <f>D186+D191+D241</f>
        <v>8092935.6299999999</v>
      </c>
      <c r="E242" s="51"/>
    </row>
    <row r="243" spans="1:7" s="36" customFormat="1" ht="18.95" customHeight="1">
      <c r="A243" s="284"/>
      <c r="B243" s="285"/>
      <c r="C243" s="286"/>
      <c r="D243" s="286"/>
      <c r="E243" s="51"/>
    </row>
    <row r="244" spans="1:7" s="36" customFormat="1" ht="18.95" customHeight="1">
      <c r="A244" s="284"/>
      <c r="B244" s="285"/>
      <c r="C244" s="286"/>
      <c r="D244" s="286"/>
      <c r="E244" s="51"/>
    </row>
    <row r="245" spans="1:7" s="36" customFormat="1" ht="18.95" customHeight="1">
      <c r="A245" s="284"/>
      <c r="B245" s="285"/>
      <c r="C245" s="286"/>
      <c r="D245" s="286"/>
      <c r="E245" s="51"/>
    </row>
    <row r="246" spans="1:7" s="36" customFormat="1" ht="18.95" customHeight="1">
      <c r="A246" s="61"/>
      <c r="B246" s="51"/>
      <c r="C246" s="184"/>
      <c r="D246" s="184"/>
      <c r="E246" s="51"/>
      <c r="G246" s="1"/>
    </row>
    <row r="247" spans="1:7" s="36" customFormat="1" ht="18.95" customHeight="1">
      <c r="A247" s="61"/>
      <c r="B247" s="51"/>
      <c r="C247" s="184"/>
      <c r="D247" s="184"/>
      <c r="E247" s="51"/>
      <c r="G247" s="1"/>
    </row>
    <row r="248" spans="1:7" ht="18.95" customHeight="1">
      <c r="A248" s="340">
        <v>7</v>
      </c>
      <c r="B248" s="340"/>
      <c r="C248" s="340"/>
      <c r="D248" s="340"/>
    </row>
    <row r="249" spans="1:7" ht="18.95" customHeight="1">
      <c r="A249" s="346" t="s">
        <v>2</v>
      </c>
      <c r="B249" s="346" t="s">
        <v>3</v>
      </c>
      <c r="C249" s="349" t="s">
        <v>4</v>
      </c>
      <c r="D249" s="344" t="s">
        <v>46</v>
      </c>
    </row>
    <row r="250" spans="1:7" ht="18.95" customHeight="1">
      <c r="A250" s="347"/>
      <c r="B250" s="347"/>
      <c r="C250" s="350"/>
      <c r="D250" s="345"/>
    </row>
    <row r="251" spans="1:7" ht="18.95" customHeight="1">
      <c r="A251" s="37" t="s">
        <v>108</v>
      </c>
      <c r="B251" s="8"/>
      <c r="C251" s="141"/>
      <c r="D251" s="85"/>
    </row>
    <row r="252" spans="1:7" ht="18.95" customHeight="1">
      <c r="A252" s="7" t="s">
        <v>109</v>
      </c>
      <c r="B252" s="4"/>
      <c r="C252" s="142"/>
      <c r="D252" s="77"/>
    </row>
    <row r="253" spans="1:7" ht="18.95" customHeight="1">
      <c r="A253" s="7" t="s">
        <v>60</v>
      </c>
      <c r="B253" s="47"/>
      <c r="C253" s="143"/>
      <c r="D253" s="99"/>
    </row>
    <row r="254" spans="1:7" ht="18.95" customHeight="1">
      <c r="A254" s="11" t="s">
        <v>68</v>
      </c>
      <c r="B254" s="4"/>
      <c r="C254" s="100"/>
      <c r="D254" s="100"/>
    </row>
    <row r="255" spans="1:7" ht="18.95" customHeight="1">
      <c r="A255" s="4" t="s">
        <v>224</v>
      </c>
      <c r="B255" s="6"/>
      <c r="C255" s="130"/>
      <c r="D255" s="101"/>
    </row>
    <row r="256" spans="1:7" ht="18.95" customHeight="1">
      <c r="A256" s="4" t="s">
        <v>225</v>
      </c>
      <c r="B256" s="4"/>
      <c r="C256" s="99">
        <v>90000</v>
      </c>
      <c r="D256" s="73">
        <v>0</v>
      </c>
    </row>
    <row r="257" spans="1:8" ht="18.95" customHeight="1">
      <c r="A257" s="8" t="s">
        <v>228</v>
      </c>
      <c r="B257" s="8"/>
      <c r="C257" s="130">
        <v>22000</v>
      </c>
      <c r="D257" s="101">
        <v>12600</v>
      </c>
    </row>
    <row r="258" spans="1:8" ht="18.95" customHeight="1" thickBot="1">
      <c r="A258" s="13" t="s">
        <v>10</v>
      </c>
      <c r="B258" s="8"/>
      <c r="C258" s="84">
        <f>SUM(C255:C257)</f>
        <v>112000</v>
      </c>
      <c r="D258" s="84">
        <f>SUM(D255:D257)</f>
        <v>12600</v>
      </c>
      <c r="G258" s="35"/>
    </row>
    <row r="259" spans="1:8" s="35" customFormat="1" ht="18.95" customHeight="1" thickTop="1" thickBot="1">
      <c r="A259" s="33" t="s">
        <v>110</v>
      </c>
      <c r="B259" s="34"/>
      <c r="C259" s="91">
        <f>C258</f>
        <v>112000</v>
      </c>
      <c r="D259" s="91">
        <f>D258</f>
        <v>12600</v>
      </c>
      <c r="E259" s="46"/>
      <c r="G259" s="36"/>
    </row>
    <row r="260" spans="1:8" s="36" customFormat="1" ht="18.95" customHeight="1" thickTop="1" thickBot="1">
      <c r="A260" s="218" t="s">
        <v>111</v>
      </c>
      <c r="B260" s="219"/>
      <c r="C260" s="220">
        <f>C259</f>
        <v>112000</v>
      </c>
      <c r="D260" s="220">
        <f>D259</f>
        <v>12600</v>
      </c>
      <c r="E260" s="51"/>
      <c r="G260" s="1"/>
    </row>
    <row r="261" spans="1:8" ht="18.95" customHeight="1" thickTop="1">
      <c r="A261" s="22" t="s">
        <v>112</v>
      </c>
      <c r="B261" s="23"/>
      <c r="C261" s="107"/>
      <c r="D261" s="103"/>
    </row>
    <row r="262" spans="1:8" ht="18.95" customHeight="1">
      <c r="A262" s="22" t="s">
        <v>113</v>
      </c>
      <c r="B262" s="4"/>
      <c r="C262" s="107"/>
      <c r="D262" s="69"/>
    </row>
    <row r="263" spans="1:8" ht="18.95" customHeight="1">
      <c r="A263" s="7" t="s">
        <v>49</v>
      </c>
      <c r="B263" s="4"/>
      <c r="C263" s="99"/>
      <c r="D263" s="70"/>
    </row>
    <row r="264" spans="1:8" ht="18.95" customHeight="1">
      <c r="A264" s="7" t="s">
        <v>95</v>
      </c>
      <c r="B264" s="4"/>
      <c r="C264" s="99" t="s">
        <v>23</v>
      </c>
      <c r="D264" s="70"/>
    </row>
    <row r="265" spans="1:8" ht="18.95" customHeight="1">
      <c r="A265" s="4" t="s">
        <v>96</v>
      </c>
      <c r="B265" s="6"/>
      <c r="C265" s="327">
        <f>1072320+15000</f>
        <v>1087320</v>
      </c>
      <c r="D265" s="67">
        <v>1080720</v>
      </c>
      <c r="E265" s="10" t="s">
        <v>377</v>
      </c>
      <c r="H265" s="336">
        <f>C265-D265</f>
        <v>6600</v>
      </c>
    </row>
    <row r="266" spans="1:8" ht="18.95" customHeight="1">
      <c r="A266" s="4" t="s">
        <v>323</v>
      </c>
      <c r="B266" s="6"/>
      <c r="C266" s="327">
        <v>25000</v>
      </c>
      <c r="D266" s="67">
        <v>24910</v>
      </c>
      <c r="E266" s="10" t="s">
        <v>350</v>
      </c>
      <c r="H266" s="336">
        <f t="shared" ref="H266:H268" si="12">C266-D266</f>
        <v>90</v>
      </c>
    </row>
    <row r="267" spans="1:8" ht="18.95" customHeight="1">
      <c r="A267" s="12" t="s">
        <v>324</v>
      </c>
      <c r="B267" s="4"/>
      <c r="C267" s="99">
        <f>145800+7000</f>
        <v>152800</v>
      </c>
      <c r="D267" s="70">
        <v>151800</v>
      </c>
      <c r="E267" s="10" t="s">
        <v>371</v>
      </c>
      <c r="H267" s="336">
        <f t="shared" si="12"/>
        <v>1000</v>
      </c>
    </row>
    <row r="268" spans="1:8" ht="18.95" customHeight="1">
      <c r="A268" s="12" t="s">
        <v>250</v>
      </c>
      <c r="B268" s="4"/>
      <c r="C268" s="324">
        <f>15000-7000+5000</f>
        <v>13000</v>
      </c>
      <c r="D268" s="77">
        <v>10620</v>
      </c>
      <c r="E268" s="10" t="s">
        <v>372</v>
      </c>
      <c r="F268" s="1" t="s">
        <v>378</v>
      </c>
      <c r="H268" s="336">
        <f t="shared" si="12"/>
        <v>2380</v>
      </c>
    </row>
    <row r="269" spans="1:8" ht="18.95" customHeight="1" thickBot="1">
      <c r="A269" s="6" t="s">
        <v>10</v>
      </c>
      <c r="B269" s="4"/>
      <c r="C269" s="84">
        <f>SUM(C265:C268)</f>
        <v>1278120</v>
      </c>
      <c r="D269" s="84">
        <f>SUM(D265:D268)</f>
        <v>1268050</v>
      </c>
    </row>
    <row r="270" spans="1:8" ht="18.95" customHeight="1" thickTop="1">
      <c r="A270" s="22" t="s">
        <v>60</v>
      </c>
      <c r="B270" s="43"/>
      <c r="C270" s="107"/>
      <c r="D270" s="69"/>
    </row>
    <row r="271" spans="1:8" ht="18.95" customHeight="1">
      <c r="A271" s="7" t="s">
        <v>62</v>
      </c>
      <c r="B271" s="39"/>
      <c r="C271" s="74"/>
      <c r="D271" s="67"/>
    </row>
    <row r="272" spans="1:8" ht="18.95" customHeight="1">
      <c r="A272" s="4" t="s">
        <v>63</v>
      </c>
      <c r="B272" s="40"/>
      <c r="C272" s="329">
        <f>20000-20000</f>
        <v>0</v>
      </c>
      <c r="D272" s="74">
        <v>0</v>
      </c>
      <c r="E272" s="10" t="s">
        <v>342</v>
      </c>
      <c r="H272" s="336">
        <f t="shared" ref="H272:H275" si="13">C272-D272</f>
        <v>0</v>
      </c>
    </row>
    <row r="273" spans="1:10" ht="18.95" customHeight="1">
      <c r="A273" s="12" t="s">
        <v>114</v>
      </c>
      <c r="B273" s="4"/>
      <c r="C273" s="73">
        <v>2000</v>
      </c>
      <c r="D273" s="73">
        <v>0</v>
      </c>
      <c r="H273" s="336">
        <f t="shared" si="13"/>
        <v>2000</v>
      </c>
    </row>
    <row r="274" spans="1:10" s="10" customFormat="1" ht="18.95" customHeight="1">
      <c r="A274" s="4" t="s">
        <v>98</v>
      </c>
      <c r="B274" s="4"/>
      <c r="C274" s="99">
        <v>36000</v>
      </c>
      <c r="D274" s="73">
        <v>36000</v>
      </c>
      <c r="F274" s="1"/>
      <c r="G274" s="1"/>
      <c r="H274" s="336">
        <f t="shared" si="13"/>
        <v>0</v>
      </c>
      <c r="I274" s="1"/>
      <c r="J274" s="1"/>
    </row>
    <row r="275" spans="1:10" s="10" customFormat="1" ht="18.95" customHeight="1">
      <c r="A275" s="4" t="s">
        <v>229</v>
      </c>
      <c r="B275" s="4"/>
      <c r="C275" s="130">
        <v>29800</v>
      </c>
      <c r="D275" s="101">
        <v>25000</v>
      </c>
      <c r="F275" s="1"/>
      <c r="G275" s="1"/>
      <c r="H275" s="336">
        <f t="shared" si="13"/>
        <v>4800</v>
      </c>
      <c r="I275" s="1"/>
      <c r="J275" s="1"/>
    </row>
    <row r="276" spans="1:10" s="10" customFormat="1" ht="18.95" customHeight="1" thickBot="1">
      <c r="A276" s="6" t="s">
        <v>10</v>
      </c>
      <c r="B276" s="4"/>
      <c r="C276" s="84">
        <f>SUM(C272:C275)</f>
        <v>67800</v>
      </c>
      <c r="D276" s="84">
        <f>SUM(D272:D275)</f>
        <v>61000</v>
      </c>
      <c r="F276" s="1"/>
      <c r="G276" s="1"/>
      <c r="H276" s="1"/>
      <c r="I276" s="1"/>
      <c r="J276" s="1"/>
    </row>
    <row r="277" spans="1:10" s="10" customFormat="1" ht="18.95" customHeight="1" thickTop="1">
      <c r="A277" s="22" t="s">
        <v>68</v>
      </c>
      <c r="B277" s="23"/>
      <c r="C277" s="141"/>
      <c r="D277" s="100"/>
      <c r="F277" s="1"/>
      <c r="G277" s="1"/>
      <c r="H277" s="1"/>
      <c r="I277" s="1"/>
      <c r="J277" s="1"/>
    </row>
    <row r="278" spans="1:10" s="10" customFormat="1" ht="18.95" customHeight="1">
      <c r="A278" s="4" t="s">
        <v>100</v>
      </c>
      <c r="B278" s="4"/>
      <c r="C278" s="107">
        <v>5000</v>
      </c>
      <c r="D278" s="89">
        <v>0</v>
      </c>
      <c r="F278" s="1"/>
      <c r="G278" s="1"/>
      <c r="H278" s="1"/>
      <c r="I278" s="1"/>
      <c r="J278" s="1"/>
    </row>
    <row r="279" spans="1:10" s="10" customFormat="1" ht="18.95" customHeight="1">
      <c r="A279" s="4" t="s">
        <v>115</v>
      </c>
      <c r="B279" s="6"/>
      <c r="C279" s="99"/>
      <c r="D279" s="95"/>
      <c r="F279" s="1"/>
      <c r="G279" s="1"/>
      <c r="H279" s="1"/>
      <c r="I279" s="1"/>
      <c r="J279" s="1"/>
    </row>
    <row r="280" spans="1:10" s="10" customFormat="1" ht="18.95" customHeight="1">
      <c r="A280" s="4" t="s">
        <v>217</v>
      </c>
      <c r="B280" s="4"/>
      <c r="C280" s="328">
        <f>50000-20000</f>
        <v>30000</v>
      </c>
      <c r="D280" s="73">
        <v>4408</v>
      </c>
      <c r="E280" s="10" t="s">
        <v>379</v>
      </c>
      <c r="F280" s="1"/>
      <c r="G280" s="1"/>
      <c r="H280" s="336">
        <f t="shared" ref="H280:H281" si="14">C280-D280</f>
        <v>25592</v>
      </c>
      <c r="I280" s="1"/>
      <c r="J280" s="1"/>
    </row>
    <row r="281" spans="1:10" s="10" customFormat="1" ht="18.95" customHeight="1">
      <c r="A281" s="4" t="s">
        <v>230</v>
      </c>
      <c r="B281" s="4"/>
      <c r="C281" s="108">
        <v>40000</v>
      </c>
      <c r="D281" s="74">
        <v>3900</v>
      </c>
      <c r="F281" s="1"/>
      <c r="G281" s="1"/>
      <c r="H281" s="336">
        <f t="shared" si="14"/>
        <v>36100</v>
      </c>
      <c r="I281" s="1"/>
      <c r="J281" s="1"/>
    </row>
    <row r="282" spans="1:10" s="10" customFormat="1" ht="18.95" customHeight="1" thickBot="1">
      <c r="A282" s="6" t="s">
        <v>10</v>
      </c>
      <c r="B282" s="23"/>
      <c r="C282" s="84">
        <f>SUM(C278:C281)</f>
        <v>75000</v>
      </c>
      <c r="D282" s="84">
        <f>SUM(D278:D281)</f>
        <v>8308</v>
      </c>
      <c r="F282" s="1"/>
      <c r="G282" s="1"/>
      <c r="H282" s="1"/>
      <c r="I282" s="1"/>
      <c r="J282" s="1"/>
    </row>
    <row r="283" spans="1:10" s="10" customFormat="1" ht="18.95" customHeight="1" thickTop="1" thickBot="1">
      <c r="A283" s="55" t="s">
        <v>116</v>
      </c>
      <c r="B283" s="56"/>
      <c r="C283" s="90">
        <f>C269+C276+C282</f>
        <v>1420920</v>
      </c>
      <c r="D283" s="90">
        <f>D269+D276+D282</f>
        <v>1337358</v>
      </c>
      <c r="F283" s="1"/>
      <c r="G283" s="1"/>
      <c r="H283" s="1"/>
      <c r="I283" s="1"/>
      <c r="J283" s="1"/>
    </row>
    <row r="284" spans="1:10" s="10" customFormat="1" ht="18.95" customHeight="1" thickTop="1">
      <c r="A284" s="162"/>
      <c r="B284" s="46"/>
      <c r="C284" s="163"/>
      <c r="D284" s="163"/>
      <c r="F284" s="1"/>
      <c r="G284" s="1"/>
      <c r="H284" s="1"/>
      <c r="I284" s="1"/>
      <c r="J284" s="1"/>
    </row>
    <row r="285" spans="1:10" s="10" customFormat="1" ht="18.95" customHeight="1">
      <c r="A285" s="162"/>
      <c r="B285" s="46"/>
      <c r="C285" s="163"/>
      <c r="D285" s="163"/>
      <c r="F285" s="1"/>
      <c r="G285" s="1"/>
      <c r="H285" s="1"/>
      <c r="I285" s="1"/>
      <c r="J285" s="1"/>
    </row>
    <row r="286" spans="1:10" s="10" customFormat="1" ht="18.95" customHeight="1">
      <c r="A286" s="162"/>
      <c r="B286" s="46"/>
      <c r="C286" s="163"/>
      <c r="D286" s="163"/>
      <c r="F286" s="1"/>
      <c r="G286" s="1"/>
      <c r="H286" s="1"/>
      <c r="I286" s="1"/>
      <c r="J286" s="1"/>
    </row>
    <row r="287" spans="1:10" s="10" customFormat="1" ht="18.95" customHeight="1">
      <c r="A287" s="162"/>
      <c r="B287" s="46"/>
      <c r="C287" s="163"/>
      <c r="D287" s="163"/>
      <c r="F287" s="1"/>
      <c r="G287" s="1"/>
      <c r="H287" s="1"/>
      <c r="I287" s="1"/>
      <c r="J287" s="1"/>
    </row>
    <row r="288" spans="1:10" s="10" customFormat="1" ht="18.95" customHeight="1">
      <c r="A288" s="162"/>
      <c r="B288" s="46"/>
      <c r="C288" s="163"/>
      <c r="D288" s="163"/>
      <c r="F288" s="1"/>
      <c r="G288" s="1"/>
      <c r="H288" s="1"/>
      <c r="I288" s="1"/>
      <c r="J288" s="1"/>
    </row>
    <row r="289" spans="1:10" s="10" customFormat="1" ht="18.95" customHeight="1">
      <c r="A289" s="340">
        <v>8</v>
      </c>
      <c r="B289" s="340"/>
      <c r="C289" s="340"/>
      <c r="D289" s="340"/>
      <c r="F289" s="1"/>
      <c r="G289" s="1"/>
      <c r="H289" s="1"/>
      <c r="I289" s="1"/>
      <c r="J289" s="1"/>
    </row>
    <row r="290" spans="1:10" s="10" customFormat="1" ht="18.95" customHeight="1">
      <c r="A290" s="346" t="s">
        <v>2</v>
      </c>
      <c r="B290" s="346" t="s">
        <v>3</v>
      </c>
      <c r="C290" s="349" t="s">
        <v>4</v>
      </c>
      <c r="D290" s="344" t="s">
        <v>46</v>
      </c>
      <c r="F290" s="1"/>
      <c r="G290" s="1"/>
      <c r="H290" s="1"/>
      <c r="I290" s="1"/>
      <c r="J290" s="1"/>
    </row>
    <row r="291" spans="1:10" s="10" customFormat="1" ht="18.95" customHeight="1">
      <c r="A291" s="347"/>
      <c r="B291" s="347"/>
      <c r="C291" s="350"/>
      <c r="D291" s="345"/>
      <c r="F291" s="1"/>
      <c r="G291" s="1"/>
      <c r="H291" s="1"/>
      <c r="I291" s="1"/>
      <c r="J291" s="1"/>
    </row>
    <row r="292" spans="1:10" s="10" customFormat="1" ht="18.95" customHeight="1">
      <c r="A292" s="7" t="s">
        <v>117</v>
      </c>
      <c r="B292" s="6"/>
      <c r="C292" s="141"/>
      <c r="D292" s="85"/>
      <c r="F292" s="1"/>
      <c r="G292" s="1"/>
      <c r="H292" s="1"/>
      <c r="I292" s="1"/>
      <c r="J292" s="1"/>
    </row>
    <row r="293" spans="1:10" s="10" customFormat="1" ht="18.95" customHeight="1">
      <c r="A293" s="22" t="s">
        <v>60</v>
      </c>
      <c r="B293" s="23"/>
      <c r="C293" s="107"/>
      <c r="D293" s="69"/>
      <c r="F293" s="1"/>
      <c r="G293" s="1"/>
      <c r="H293" s="1"/>
      <c r="I293" s="1"/>
      <c r="J293" s="1"/>
    </row>
    <row r="294" spans="1:10" s="10" customFormat="1" ht="18.95" customHeight="1">
      <c r="A294" s="7" t="s">
        <v>68</v>
      </c>
      <c r="B294" s="4"/>
      <c r="C294" s="99"/>
      <c r="D294" s="70"/>
      <c r="F294" s="1"/>
      <c r="G294" s="1"/>
      <c r="H294" s="1"/>
      <c r="I294" s="1"/>
      <c r="J294" s="1"/>
    </row>
    <row r="295" spans="1:10" s="10" customFormat="1" ht="18.95" customHeight="1">
      <c r="A295" s="4" t="s">
        <v>118</v>
      </c>
      <c r="B295" s="4"/>
      <c r="C295" s="99"/>
      <c r="D295" s="70"/>
      <c r="F295" s="1"/>
      <c r="G295" s="1"/>
      <c r="H295" s="1"/>
      <c r="I295" s="1"/>
      <c r="J295" s="1"/>
    </row>
    <row r="296" spans="1:10" s="10" customFormat="1" ht="18.95" customHeight="1">
      <c r="A296" s="4" t="s">
        <v>291</v>
      </c>
      <c r="B296" s="4"/>
      <c r="C296" s="328">
        <f>100000-25000</f>
        <v>75000</v>
      </c>
      <c r="D296" s="70">
        <v>0</v>
      </c>
      <c r="E296" s="10" t="s">
        <v>351</v>
      </c>
      <c r="F296" s="1"/>
      <c r="G296" s="336">
        <f>C296-D296</f>
        <v>75000</v>
      </c>
      <c r="H296" s="1"/>
      <c r="I296" s="1"/>
      <c r="J296" s="1"/>
    </row>
    <row r="297" spans="1:10" s="10" customFormat="1" ht="18.95" customHeight="1">
      <c r="A297" s="8" t="s">
        <v>231</v>
      </c>
      <c r="B297" s="6"/>
      <c r="C297" s="108">
        <v>25000</v>
      </c>
      <c r="D297" s="67">
        <v>16250</v>
      </c>
      <c r="F297" s="1"/>
      <c r="G297" s="336">
        <f t="shared" ref="G297:G301" si="15">C297-D297</f>
        <v>8750</v>
      </c>
      <c r="H297" s="1"/>
      <c r="I297" s="1"/>
      <c r="J297" s="1"/>
    </row>
    <row r="298" spans="1:10" s="10" customFormat="1" ht="18.95" customHeight="1">
      <c r="A298" s="12" t="s">
        <v>232</v>
      </c>
      <c r="B298" s="4"/>
      <c r="C298" s="73"/>
      <c r="D298" s="70">
        <v>0</v>
      </c>
      <c r="F298" s="1"/>
      <c r="G298" s="336">
        <f t="shared" si="15"/>
        <v>0</v>
      </c>
      <c r="H298" s="1"/>
      <c r="I298" s="1"/>
      <c r="J298" s="1"/>
    </row>
    <row r="299" spans="1:10" s="10" customFormat="1" ht="18.95" customHeight="1">
      <c r="A299" s="42" t="s">
        <v>305</v>
      </c>
      <c r="B299" s="23"/>
      <c r="C299" s="101">
        <v>8000</v>
      </c>
      <c r="D299" s="77">
        <v>0</v>
      </c>
      <c r="F299" s="1"/>
      <c r="G299" s="336">
        <f t="shared" si="15"/>
        <v>8000</v>
      </c>
      <c r="H299" s="1"/>
      <c r="I299" s="1"/>
      <c r="J299" s="1"/>
    </row>
    <row r="300" spans="1:10" s="10" customFormat="1" ht="18.95" customHeight="1">
      <c r="A300" s="42" t="s">
        <v>306</v>
      </c>
      <c r="B300" s="4"/>
      <c r="C300" s="276">
        <v>330400</v>
      </c>
      <c r="D300" s="212">
        <v>285500</v>
      </c>
      <c r="F300" s="1"/>
      <c r="G300" s="336">
        <f t="shared" si="15"/>
        <v>44900</v>
      </c>
      <c r="H300" s="1"/>
      <c r="I300" s="1"/>
      <c r="J300" s="1"/>
    </row>
    <row r="301" spans="1:10" s="10" customFormat="1" ht="18.95" customHeight="1">
      <c r="A301" s="42" t="s">
        <v>233</v>
      </c>
      <c r="B301" s="23"/>
      <c r="C301" s="101">
        <v>100300</v>
      </c>
      <c r="D301" s="77">
        <v>100300</v>
      </c>
      <c r="F301" s="1"/>
      <c r="G301" s="336">
        <f t="shared" si="15"/>
        <v>0</v>
      </c>
      <c r="H301" s="1"/>
      <c r="I301" s="1"/>
      <c r="J301" s="1"/>
    </row>
    <row r="302" spans="1:10" s="10" customFormat="1" ht="18.95" customHeight="1" thickBot="1">
      <c r="A302" s="43" t="s">
        <v>10</v>
      </c>
      <c r="B302" s="4"/>
      <c r="C302" s="75">
        <f>SUM(C296:C301)</f>
        <v>538700</v>
      </c>
      <c r="D302" s="75">
        <f>SUM(D296:D301)</f>
        <v>402050</v>
      </c>
      <c r="F302" s="1"/>
      <c r="G302" s="1"/>
      <c r="H302" s="1"/>
      <c r="I302" s="1"/>
      <c r="J302" s="1"/>
    </row>
    <row r="303" spans="1:10" s="10" customFormat="1" ht="18.95" customHeight="1" thickTop="1">
      <c r="A303" s="11" t="s">
        <v>73</v>
      </c>
      <c r="B303" s="4"/>
      <c r="C303" s="89"/>
      <c r="D303" s="69"/>
      <c r="F303" s="1"/>
      <c r="G303" s="1"/>
      <c r="H303" s="1"/>
      <c r="I303" s="1"/>
      <c r="J303" s="1"/>
    </row>
    <row r="304" spans="1:10" s="10" customFormat="1" ht="18.95" customHeight="1">
      <c r="A304" s="15" t="s">
        <v>119</v>
      </c>
      <c r="B304" s="4"/>
      <c r="C304" s="74">
        <v>734937</v>
      </c>
      <c r="D304" s="74">
        <v>667894.84</v>
      </c>
      <c r="F304" s="1"/>
      <c r="G304" s="336">
        <f t="shared" ref="G304" si="16">C304-D304</f>
        <v>67042.160000000033</v>
      </c>
      <c r="H304" s="1"/>
      <c r="I304" s="1"/>
      <c r="J304" s="1"/>
    </row>
    <row r="305" spans="1:7" s="57" customFormat="1" ht="18.95" customHeight="1" thickBot="1">
      <c r="A305" s="39" t="s">
        <v>10</v>
      </c>
      <c r="B305" s="8"/>
      <c r="C305" s="106">
        <f>SUM(C304)</f>
        <v>734937</v>
      </c>
      <c r="D305" s="106">
        <f>SUM(D304)</f>
        <v>667894.84</v>
      </c>
    </row>
    <row r="306" spans="1:7" s="57" customFormat="1" ht="18.95" customHeight="1" thickTop="1">
      <c r="A306" s="63" t="s">
        <v>104</v>
      </c>
      <c r="B306" s="3"/>
      <c r="C306" s="107"/>
      <c r="D306" s="107"/>
    </row>
    <row r="307" spans="1:7" s="57" customFormat="1" ht="18.95" customHeight="1">
      <c r="A307" s="63" t="s">
        <v>81</v>
      </c>
      <c r="B307" s="4"/>
      <c r="C307" s="99"/>
      <c r="D307" s="99"/>
    </row>
    <row r="308" spans="1:7" s="57" customFormat="1" ht="18.95" customHeight="1">
      <c r="A308" s="63" t="s">
        <v>198</v>
      </c>
      <c r="B308" s="4"/>
      <c r="C308" s="99">
        <v>21000</v>
      </c>
      <c r="D308" s="99">
        <v>18600</v>
      </c>
    </row>
    <row r="309" spans="1:7" s="57" customFormat="1" ht="18.95" customHeight="1">
      <c r="A309" s="63" t="s">
        <v>235</v>
      </c>
      <c r="B309" s="4"/>
      <c r="C309" s="99">
        <v>97650</v>
      </c>
      <c r="D309" s="99">
        <v>97650</v>
      </c>
    </row>
    <row r="310" spans="1:7" s="57" customFormat="1" ht="18.95" customHeight="1" thickBot="1">
      <c r="A310" s="39" t="s">
        <v>10</v>
      </c>
      <c r="B310" s="4"/>
      <c r="C310" s="186">
        <f>SUM(C308:C309)</f>
        <v>118650</v>
      </c>
      <c r="D310" s="186">
        <f>SUM(D308:D309)</f>
        <v>116250</v>
      </c>
    </row>
    <row r="311" spans="1:7" s="57" customFormat="1" ht="18.95" customHeight="1" thickTop="1">
      <c r="A311" s="7" t="s">
        <v>120</v>
      </c>
      <c r="B311" s="4"/>
      <c r="C311" s="107"/>
      <c r="D311" s="103"/>
    </row>
    <row r="312" spans="1:7" s="57" customFormat="1" ht="18.95" customHeight="1">
      <c r="A312" s="22" t="s">
        <v>84</v>
      </c>
      <c r="B312" s="6"/>
      <c r="C312" s="107"/>
      <c r="D312" s="69"/>
    </row>
    <row r="313" spans="1:7" s="57" customFormat="1" ht="18.95" customHeight="1">
      <c r="A313" s="7" t="s">
        <v>121</v>
      </c>
      <c r="B313" s="37"/>
      <c r="C313" s="99"/>
      <c r="D313" s="70"/>
    </row>
    <row r="314" spans="1:7" s="57" customFormat="1" ht="18.95" customHeight="1">
      <c r="A314" s="7" t="s">
        <v>122</v>
      </c>
      <c r="B314" s="37"/>
      <c r="C314" s="99"/>
      <c r="D314" s="70"/>
    </row>
    <row r="315" spans="1:7" s="57" customFormat="1" ht="18.95" customHeight="1">
      <c r="A315" s="4" t="s">
        <v>292</v>
      </c>
      <c r="B315" s="4"/>
      <c r="C315" s="73">
        <v>13392</v>
      </c>
      <c r="D315" s="73">
        <v>13392</v>
      </c>
      <c r="G315" s="364">
        <f>C315-D315</f>
        <v>0</v>
      </c>
    </row>
    <row r="316" spans="1:7" s="57" customFormat="1" ht="18.95" customHeight="1">
      <c r="A316" s="4" t="s">
        <v>293</v>
      </c>
      <c r="B316" s="4"/>
      <c r="C316" s="99">
        <v>38152</v>
      </c>
      <c r="D316" s="73">
        <v>38152</v>
      </c>
      <c r="G316" s="364">
        <f t="shared" ref="G316:G323" si="17">C316-D316</f>
        <v>0</v>
      </c>
    </row>
    <row r="317" spans="1:7" s="57" customFormat="1" ht="18.95" customHeight="1">
      <c r="A317" s="4" t="s">
        <v>294</v>
      </c>
      <c r="B317" s="4"/>
      <c r="C317" s="108">
        <v>16480</v>
      </c>
      <c r="D317" s="74">
        <v>16480</v>
      </c>
      <c r="G317" s="364">
        <f t="shared" si="17"/>
        <v>0</v>
      </c>
    </row>
    <row r="318" spans="1:7" s="57" customFormat="1" ht="18.95" customHeight="1">
      <c r="A318" s="12" t="s">
        <v>295</v>
      </c>
      <c r="B318" s="4"/>
      <c r="C318" s="73">
        <v>14300</v>
      </c>
      <c r="D318" s="73">
        <v>14300</v>
      </c>
      <c r="G318" s="364">
        <f t="shared" si="17"/>
        <v>0</v>
      </c>
    </row>
    <row r="319" spans="1:7" s="57" customFormat="1" ht="18.95" customHeight="1">
      <c r="A319" s="7" t="s">
        <v>123</v>
      </c>
      <c r="B319" s="4"/>
      <c r="C319" s="107"/>
      <c r="D319" s="89"/>
      <c r="G319" s="364">
        <f t="shared" si="17"/>
        <v>0</v>
      </c>
    </row>
    <row r="320" spans="1:7" s="57" customFormat="1" ht="18.95" customHeight="1">
      <c r="A320" s="4" t="s">
        <v>124</v>
      </c>
      <c r="B320" s="4"/>
      <c r="C320" s="99">
        <v>16360</v>
      </c>
      <c r="D320" s="73">
        <v>16360</v>
      </c>
      <c r="G320" s="364">
        <f t="shared" si="17"/>
        <v>0</v>
      </c>
    </row>
    <row r="321" spans="1:7" s="57" customFormat="1" ht="18.95" customHeight="1">
      <c r="A321" s="4" t="s">
        <v>125</v>
      </c>
      <c r="B321" s="4"/>
      <c r="C321" s="108">
        <v>28800</v>
      </c>
      <c r="D321" s="74">
        <v>28800</v>
      </c>
      <c r="G321" s="364">
        <f t="shared" si="17"/>
        <v>0</v>
      </c>
    </row>
    <row r="322" spans="1:7" s="57" customFormat="1" ht="18.95" customHeight="1">
      <c r="A322" s="12" t="s">
        <v>126</v>
      </c>
      <c r="B322" s="4"/>
      <c r="C322" s="73">
        <v>29640</v>
      </c>
      <c r="D322" s="73">
        <v>29640</v>
      </c>
      <c r="G322" s="364">
        <f t="shared" si="17"/>
        <v>0</v>
      </c>
    </row>
    <row r="323" spans="1:7" s="57" customFormat="1" ht="18.95" customHeight="1">
      <c r="A323" s="21" t="s">
        <v>127</v>
      </c>
      <c r="B323" s="21"/>
      <c r="C323" s="144">
        <v>17240</v>
      </c>
      <c r="D323" s="109">
        <v>17240</v>
      </c>
      <c r="G323" s="364">
        <f t="shared" si="17"/>
        <v>0</v>
      </c>
    </row>
    <row r="324" spans="1:7" s="57" customFormat="1" ht="18.95" customHeight="1">
      <c r="A324" s="10"/>
      <c r="B324" s="10"/>
      <c r="C324" s="137"/>
      <c r="D324" s="105"/>
    </row>
    <row r="325" spans="1:7" s="57" customFormat="1" ht="18.95" customHeight="1">
      <c r="A325" s="10"/>
      <c r="B325" s="10"/>
      <c r="C325" s="137"/>
      <c r="D325" s="105"/>
    </row>
    <row r="326" spans="1:7" s="57" customFormat="1" ht="18.95" customHeight="1">
      <c r="A326" s="10"/>
      <c r="B326" s="10"/>
      <c r="C326" s="137"/>
      <c r="D326" s="105"/>
    </row>
    <row r="327" spans="1:7" s="57" customFormat="1" ht="18.95" customHeight="1">
      <c r="A327" s="10"/>
      <c r="B327" s="10"/>
      <c r="C327" s="137"/>
      <c r="D327" s="105"/>
    </row>
    <row r="328" spans="1:7" s="57" customFormat="1" ht="18.95" customHeight="1">
      <c r="A328" s="10"/>
      <c r="B328" s="10"/>
      <c r="C328" s="137"/>
      <c r="D328" s="105"/>
    </row>
    <row r="329" spans="1:7" s="57" customFormat="1" ht="18.95" customHeight="1">
      <c r="A329" s="10"/>
      <c r="B329" s="10"/>
      <c r="C329" s="137"/>
      <c r="D329" s="105"/>
      <c r="G329" s="45"/>
    </row>
    <row r="330" spans="1:7" s="45" customFormat="1" ht="18.95" customHeight="1">
      <c r="A330" s="343">
        <v>9</v>
      </c>
      <c r="B330" s="343"/>
      <c r="C330" s="343"/>
      <c r="D330" s="343"/>
      <c r="G330" s="1"/>
    </row>
    <row r="331" spans="1:7" ht="18.95" customHeight="1">
      <c r="A331" s="346" t="s">
        <v>2</v>
      </c>
      <c r="B331" s="346" t="s">
        <v>3</v>
      </c>
      <c r="C331" s="349" t="s">
        <v>4</v>
      </c>
      <c r="D331" s="344" t="s">
        <v>46</v>
      </c>
      <c r="G331" s="57"/>
    </row>
    <row r="332" spans="1:7" ht="18.95" customHeight="1">
      <c r="A332" s="347"/>
      <c r="B332" s="347"/>
      <c r="C332" s="350"/>
      <c r="D332" s="345"/>
    </row>
    <row r="333" spans="1:7" ht="18.95" customHeight="1">
      <c r="A333" s="7" t="s">
        <v>128</v>
      </c>
      <c r="B333" s="4"/>
      <c r="C333" s="99"/>
      <c r="D333" s="73"/>
    </row>
    <row r="334" spans="1:7" ht="18.95" customHeight="1">
      <c r="A334" s="4" t="s">
        <v>129</v>
      </c>
      <c r="B334" s="4"/>
      <c r="C334" s="99">
        <v>368000</v>
      </c>
      <c r="D334" s="73">
        <v>277000</v>
      </c>
    </row>
    <row r="335" spans="1:7" ht="18.95" customHeight="1">
      <c r="A335" s="4" t="s">
        <v>130</v>
      </c>
      <c r="B335" s="6"/>
      <c r="C335" s="108">
        <v>496000</v>
      </c>
      <c r="D335" s="74">
        <v>354000</v>
      </c>
    </row>
    <row r="336" spans="1:7" ht="18.95" customHeight="1">
      <c r="A336" s="12" t="s">
        <v>131</v>
      </c>
      <c r="B336" s="4"/>
      <c r="C336" s="145">
        <v>208000</v>
      </c>
      <c r="D336" s="73">
        <v>157000</v>
      </c>
    </row>
    <row r="337" spans="1:10" s="10" customFormat="1" ht="18.95" customHeight="1">
      <c r="A337" s="4" t="s">
        <v>132</v>
      </c>
      <c r="B337" s="4"/>
      <c r="C337" s="146">
        <v>208000</v>
      </c>
      <c r="D337" s="89">
        <v>163000</v>
      </c>
      <c r="F337" s="1"/>
      <c r="G337" s="1"/>
      <c r="H337" s="1"/>
      <c r="I337" s="1"/>
      <c r="J337" s="1"/>
    </row>
    <row r="338" spans="1:10" s="10" customFormat="1" ht="18.95" customHeight="1">
      <c r="A338" s="7" t="s">
        <v>133</v>
      </c>
      <c r="B338" s="8"/>
      <c r="C338" s="147">
        <v>80000</v>
      </c>
      <c r="D338" s="74">
        <v>80000</v>
      </c>
      <c r="F338" s="1"/>
      <c r="G338" s="1"/>
      <c r="H338" s="1"/>
      <c r="I338" s="1"/>
      <c r="J338" s="1"/>
    </row>
    <row r="339" spans="1:10" s="10" customFormat="1" ht="18.95" customHeight="1" thickBot="1">
      <c r="A339" s="13" t="s">
        <v>10</v>
      </c>
      <c r="B339" s="8"/>
      <c r="C339" s="148">
        <f>C338+C337+C336+C335+C334+C323+C322+C321+C318+C317+C316+C315+C320</f>
        <v>1534364</v>
      </c>
      <c r="D339" s="110">
        <f>D338+D337+D336+D335+D334+D323+D322+D321+D318+D317+D316+D315+D320</f>
        <v>1205364</v>
      </c>
      <c r="F339" s="1"/>
      <c r="G339" s="1"/>
      <c r="H339" s="1"/>
      <c r="I339" s="1"/>
      <c r="J339" s="1"/>
    </row>
    <row r="340" spans="1:10" s="10" customFormat="1" ht="18.95" customHeight="1" thickTop="1" thickBot="1">
      <c r="A340" s="33" t="s">
        <v>134</v>
      </c>
      <c r="B340" s="34"/>
      <c r="C340" s="149">
        <f>C302+C305+C310+C339</f>
        <v>2926651</v>
      </c>
      <c r="D340" s="111">
        <f>D302+D305+D310+D339</f>
        <v>2391558.84</v>
      </c>
      <c r="F340" s="1"/>
      <c r="G340" s="1"/>
      <c r="H340" s="1"/>
      <c r="I340" s="1"/>
      <c r="J340" s="1"/>
    </row>
    <row r="341" spans="1:10" s="10" customFormat="1" ht="18.95" customHeight="1" thickTop="1" thickBot="1">
      <c r="A341" s="218" t="s">
        <v>135</v>
      </c>
      <c r="B341" s="218"/>
      <c r="C341" s="221">
        <f>C283+C340</f>
        <v>4347571</v>
      </c>
      <c r="D341" s="223">
        <f>D283+D340</f>
        <v>3728916.84</v>
      </c>
      <c r="F341" s="1"/>
      <c r="G341" s="1"/>
      <c r="H341" s="1"/>
      <c r="I341" s="1"/>
      <c r="J341" s="1"/>
    </row>
    <row r="342" spans="1:10" s="10" customFormat="1" ht="18.95" customHeight="1" thickTop="1">
      <c r="A342" s="7" t="s">
        <v>136</v>
      </c>
      <c r="B342" s="4"/>
      <c r="C342" s="107"/>
      <c r="D342" s="69"/>
      <c r="F342" s="1"/>
      <c r="G342" s="1"/>
      <c r="H342" s="1"/>
      <c r="I342" s="1"/>
      <c r="J342" s="1"/>
    </row>
    <row r="343" spans="1:10" s="10" customFormat="1" ht="18.95" customHeight="1">
      <c r="A343" s="7" t="s">
        <v>137</v>
      </c>
      <c r="B343" s="4"/>
      <c r="C343" s="108"/>
      <c r="D343" s="67"/>
      <c r="F343" s="1"/>
      <c r="G343" s="1"/>
      <c r="H343" s="1"/>
      <c r="I343" s="1"/>
      <c r="J343" s="1"/>
    </row>
    <row r="344" spans="1:10" s="10" customFormat="1" ht="18.95" customHeight="1">
      <c r="A344" s="11" t="s">
        <v>49</v>
      </c>
      <c r="B344" s="4"/>
      <c r="C344" s="150"/>
      <c r="D344" s="114"/>
      <c r="F344" s="1"/>
      <c r="G344" s="1"/>
      <c r="H344" s="1"/>
      <c r="I344" s="1"/>
      <c r="J344" s="1"/>
    </row>
    <row r="345" spans="1:10" s="10" customFormat="1" ht="18.95" customHeight="1">
      <c r="A345" s="7" t="s">
        <v>95</v>
      </c>
      <c r="B345" s="4"/>
      <c r="C345" s="151"/>
      <c r="D345" s="115"/>
      <c r="F345" s="1"/>
      <c r="G345" s="1"/>
      <c r="H345" s="1"/>
      <c r="I345" s="1"/>
      <c r="J345" s="1"/>
    </row>
    <row r="346" spans="1:10" s="10" customFormat="1" ht="18.95" customHeight="1">
      <c r="A346" s="4" t="s">
        <v>96</v>
      </c>
      <c r="B346" s="4"/>
      <c r="C346" s="108">
        <v>258000</v>
      </c>
      <c r="D346" s="67">
        <v>255840</v>
      </c>
      <c r="F346" s="1"/>
      <c r="G346" s="1"/>
      <c r="H346" s="1"/>
      <c r="I346" s="1"/>
      <c r="J346" s="1"/>
    </row>
    <row r="347" spans="1:10" s="10" customFormat="1" ht="18.95" customHeight="1" thickBot="1">
      <c r="A347" s="6" t="s">
        <v>10</v>
      </c>
      <c r="B347" s="4"/>
      <c r="C347" s="68">
        <f>SUM(C346:C346)</f>
        <v>258000</v>
      </c>
      <c r="D347" s="68">
        <f>SUM(D346:D346)</f>
        <v>255840</v>
      </c>
      <c r="F347" s="1"/>
      <c r="G347" s="1"/>
      <c r="H347" s="1"/>
      <c r="I347" s="1"/>
      <c r="J347" s="1"/>
    </row>
    <row r="348" spans="1:10" s="10" customFormat="1" ht="18.95" customHeight="1" thickTop="1">
      <c r="A348" s="7" t="s">
        <v>60</v>
      </c>
      <c r="B348" s="4"/>
      <c r="C348" s="107"/>
      <c r="D348" s="69"/>
      <c r="F348" s="1"/>
      <c r="G348" s="1"/>
      <c r="H348" s="1"/>
      <c r="I348" s="1"/>
      <c r="J348" s="1"/>
    </row>
    <row r="349" spans="1:10" s="10" customFormat="1" ht="18.95" customHeight="1">
      <c r="A349" s="7" t="s">
        <v>62</v>
      </c>
      <c r="B349" s="4"/>
      <c r="C349" s="99"/>
      <c r="D349" s="70"/>
      <c r="F349" s="1"/>
      <c r="G349" s="1"/>
      <c r="H349" s="1"/>
      <c r="I349" s="1"/>
      <c r="J349" s="1"/>
    </row>
    <row r="350" spans="1:10" s="10" customFormat="1" ht="18.95" customHeight="1">
      <c r="A350" s="4" t="s">
        <v>63</v>
      </c>
      <c r="B350" s="4"/>
      <c r="C350" s="330">
        <f>15000-15000</f>
        <v>0</v>
      </c>
      <c r="D350" s="70">
        <v>0</v>
      </c>
      <c r="E350" s="10" t="s">
        <v>343</v>
      </c>
      <c r="F350" s="1"/>
      <c r="G350" s="336">
        <f>C350-D350</f>
        <v>0</v>
      </c>
      <c r="H350" s="1"/>
      <c r="I350" s="1"/>
      <c r="J350" s="1"/>
    </row>
    <row r="351" spans="1:10" s="10" customFormat="1" ht="18.95" customHeight="1">
      <c r="A351" s="4" t="s">
        <v>114</v>
      </c>
      <c r="B351" s="4"/>
      <c r="C351" s="99">
        <v>1000</v>
      </c>
      <c r="D351" s="70">
        <v>0</v>
      </c>
      <c r="F351" s="1"/>
      <c r="G351" s="336">
        <f t="shared" ref="G351:G353" si="18">C351-D351</f>
        <v>1000</v>
      </c>
      <c r="H351" s="1"/>
      <c r="I351" s="1"/>
      <c r="J351" s="1"/>
    </row>
    <row r="352" spans="1:10" s="10" customFormat="1" ht="18.95" customHeight="1">
      <c r="A352" s="4" t="s">
        <v>98</v>
      </c>
      <c r="B352" s="4"/>
      <c r="C352" s="99">
        <v>36000</v>
      </c>
      <c r="D352" s="70">
        <v>30000</v>
      </c>
      <c r="F352" s="1"/>
      <c r="G352" s="336">
        <f t="shared" si="18"/>
        <v>6000</v>
      </c>
      <c r="H352" s="1"/>
      <c r="I352" s="1"/>
      <c r="J352" s="1"/>
    </row>
    <row r="353" spans="1:10" s="10" customFormat="1" ht="18.95" customHeight="1">
      <c r="A353" s="4" t="s">
        <v>99</v>
      </c>
      <c r="B353" s="4"/>
      <c r="C353" s="331">
        <f>15000+5000</f>
        <v>20000</v>
      </c>
      <c r="D353" s="67">
        <v>19600</v>
      </c>
      <c r="E353" s="10" t="s">
        <v>373</v>
      </c>
      <c r="F353" s="1"/>
      <c r="G353" s="336">
        <f t="shared" si="18"/>
        <v>400</v>
      </c>
      <c r="H353" s="1"/>
      <c r="I353" s="1"/>
      <c r="J353" s="1"/>
    </row>
    <row r="354" spans="1:10" s="10" customFormat="1" ht="18.95" customHeight="1" thickBot="1">
      <c r="A354" s="6" t="s">
        <v>10</v>
      </c>
      <c r="B354" s="4"/>
      <c r="C354" s="68">
        <f>SUM(C350:C353)</f>
        <v>57000</v>
      </c>
      <c r="D354" s="68">
        <f>SUM(D350:D353)</f>
        <v>49600</v>
      </c>
      <c r="F354" s="1"/>
      <c r="G354" s="1"/>
      <c r="H354" s="1"/>
      <c r="I354" s="1"/>
      <c r="J354" s="1"/>
    </row>
    <row r="355" spans="1:10" s="10" customFormat="1" ht="18.95" customHeight="1" thickTop="1">
      <c r="A355" s="37" t="s">
        <v>68</v>
      </c>
      <c r="B355" s="4"/>
      <c r="C355" s="107"/>
      <c r="D355" s="116"/>
      <c r="F355" s="1"/>
      <c r="G355" s="1"/>
      <c r="H355" s="1"/>
      <c r="I355" s="1"/>
      <c r="J355" s="1"/>
    </row>
    <row r="356" spans="1:10" s="10" customFormat="1" ht="18.95" customHeight="1">
      <c r="A356" s="12" t="s">
        <v>118</v>
      </c>
      <c r="B356" s="4"/>
      <c r="C356" s="97"/>
      <c r="D356" s="114"/>
      <c r="F356" s="1"/>
      <c r="G356" s="1"/>
      <c r="H356" s="1"/>
      <c r="I356" s="1"/>
      <c r="J356" s="1"/>
    </row>
    <row r="357" spans="1:10" s="10" customFormat="1" ht="18.95" customHeight="1">
      <c r="A357" s="23" t="s">
        <v>241</v>
      </c>
      <c r="B357" s="1"/>
      <c r="C357" s="107">
        <v>15000</v>
      </c>
      <c r="D357" s="89">
        <v>0</v>
      </c>
      <c r="F357" s="1"/>
      <c r="G357" s="336">
        <f t="shared" ref="G357:G358" si="19">C357-D357</f>
        <v>15000</v>
      </c>
      <c r="H357" s="1"/>
      <c r="I357" s="1"/>
      <c r="J357" s="1"/>
    </row>
    <row r="358" spans="1:10" s="10" customFormat="1" ht="18.95" customHeight="1">
      <c r="A358" s="8" t="s">
        <v>237</v>
      </c>
      <c r="B358" s="8"/>
      <c r="C358" s="332">
        <f>15000-5000</f>
        <v>10000</v>
      </c>
      <c r="D358" s="74">
        <v>0</v>
      </c>
      <c r="E358" s="10" t="s">
        <v>374</v>
      </c>
      <c r="F358" s="1"/>
      <c r="G358" s="336">
        <f t="shared" si="19"/>
        <v>10000</v>
      </c>
      <c r="H358" s="1"/>
      <c r="I358" s="1"/>
      <c r="J358" s="1"/>
    </row>
    <row r="359" spans="1:10" s="10" customFormat="1" ht="18.95" customHeight="1" thickBot="1">
      <c r="A359" s="13" t="s">
        <v>10</v>
      </c>
      <c r="B359" s="8"/>
      <c r="C359" s="68">
        <f>SUM(C355:C358)</f>
        <v>25000</v>
      </c>
      <c r="D359" s="68">
        <f>SUM(D355:D358)</f>
        <v>0</v>
      </c>
      <c r="F359" s="1"/>
      <c r="G359" s="1"/>
      <c r="H359" s="1"/>
      <c r="I359" s="1"/>
      <c r="J359" s="1"/>
    </row>
    <row r="360" spans="1:10" s="10" customFormat="1" ht="18.95" customHeight="1" thickTop="1">
      <c r="A360" s="227" t="s">
        <v>104</v>
      </c>
      <c r="B360" s="19"/>
      <c r="C360" s="199"/>
      <c r="D360" s="204"/>
      <c r="F360" s="1"/>
      <c r="G360" s="1"/>
      <c r="H360" s="1"/>
      <c r="I360" s="1"/>
      <c r="J360" s="1"/>
    </row>
    <row r="361" spans="1:10" s="10" customFormat="1" ht="18.95" customHeight="1">
      <c r="A361" s="200" t="s">
        <v>81</v>
      </c>
      <c r="B361" s="196"/>
      <c r="C361" s="201"/>
      <c r="D361" s="198"/>
      <c r="F361" s="1"/>
      <c r="G361" s="1"/>
      <c r="H361" s="1"/>
      <c r="I361" s="1"/>
      <c r="J361" s="1"/>
    </row>
    <row r="362" spans="1:10" s="10" customFormat="1" ht="18.95" customHeight="1">
      <c r="A362" s="193" t="s">
        <v>238</v>
      </c>
      <c r="B362" s="187"/>
      <c r="C362" s="188"/>
      <c r="D362" s="189"/>
      <c r="F362" s="1"/>
      <c r="G362" s="1"/>
      <c r="H362" s="1"/>
      <c r="I362" s="1"/>
      <c r="J362" s="1"/>
    </row>
    <row r="363" spans="1:10" s="10" customFormat="1" ht="18.95" customHeight="1">
      <c r="A363" s="18" t="s">
        <v>239</v>
      </c>
      <c r="B363" s="19"/>
      <c r="C363" s="205">
        <v>5900</v>
      </c>
      <c r="D363" s="86">
        <v>5900</v>
      </c>
      <c r="F363" s="1"/>
      <c r="G363" s="336">
        <f t="shared" ref="G363:G365" si="20">C363-D363</f>
        <v>0</v>
      </c>
      <c r="H363" s="1"/>
      <c r="I363" s="1"/>
      <c r="J363" s="1"/>
    </row>
    <row r="364" spans="1:10" s="10" customFormat="1" ht="18.95" customHeight="1">
      <c r="A364" s="193" t="s">
        <v>182</v>
      </c>
      <c r="B364" s="187"/>
      <c r="C364" s="205"/>
      <c r="D364" s="86"/>
      <c r="F364" s="1"/>
      <c r="G364" s="336">
        <f t="shared" si="20"/>
        <v>0</v>
      </c>
      <c r="H364" s="1"/>
      <c r="I364" s="1"/>
      <c r="J364" s="1"/>
    </row>
    <row r="365" spans="1:10" s="10" customFormat="1" ht="18.95" customHeight="1">
      <c r="A365" s="18" t="s">
        <v>240</v>
      </c>
      <c r="B365" s="19"/>
      <c r="C365" s="202">
        <v>21000</v>
      </c>
      <c r="D365" s="303">
        <v>21000</v>
      </c>
      <c r="F365" s="1"/>
      <c r="G365" s="336">
        <f t="shared" si="20"/>
        <v>0</v>
      </c>
      <c r="H365" s="1"/>
      <c r="I365" s="1"/>
      <c r="J365" s="1"/>
    </row>
    <row r="366" spans="1:10" s="10" customFormat="1" ht="18.95" customHeight="1" thickBot="1">
      <c r="A366" s="19" t="s">
        <v>10</v>
      </c>
      <c r="B366" s="19"/>
      <c r="C366" s="194">
        <f>SUM(C363:C365)</f>
        <v>26900</v>
      </c>
      <c r="D366" s="195">
        <f>SUM(D363:D365)</f>
        <v>26900</v>
      </c>
      <c r="F366" s="1"/>
      <c r="G366" s="1"/>
      <c r="H366" s="1"/>
      <c r="I366" s="1"/>
      <c r="J366" s="1"/>
    </row>
    <row r="367" spans="1:10" s="10" customFormat="1" ht="18.95" customHeight="1" thickTop="1" thickBot="1">
      <c r="A367" s="55" t="s">
        <v>138</v>
      </c>
      <c r="B367" s="56"/>
      <c r="C367" s="117">
        <f>C347+C354+C359+C366</f>
        <v>366900</v>
      </c>
      <c r="D367" s="117">
        <f>D347+D354+D359+D366</f>
        <v>332340</v>
      </c>
      <c r="F367" s="1"/>
      <c r="G367" s="1"/>
      <c r="H367" s="1"/>
      <c r="I367" s="1"/>
      <c r="J367" s="1"/>
    </row>
    <row r="368" spans="1:10" s="10" customFormat="1" ht="18.95" customHeight="1" thickTop="1">
      <c r="A368" s="61"/>
      <c r="B368" s="51"/>
      <c r="C368" s="164"/>
      <c r="D368" s="164"/>
      <c r="F368" s="1"/>
      <c r="G368" s="1"/>
      <c r="H368" s="1"/>
      <c r="I368" s="1"/>
      <c r="J368" s="1"/>
    </row>
    <row r="369" spans="1:7" ht="18.95" customHeight="1">
      <c r="A369" s="61"/>
      <c r="B369" s="51"/>
      <c r="C369" s="164"/>
      <c r="D369" s="164"/>
    </row>
    <row r="370" spans="1:7" ht="18.95" customHeight="1">
      <c r="A370" s="61"/>
      <c r="B370" s="51"/>
      <c r="C370" s="164"/>
      <c r="D370" s="164"/>
    </row>
    <row r="371" spans="1:7" ht="18.95" customHeight="1">
      <c r="A371" s="340">
        <v>10</v>
      </c>
      <c r="B371" s="340"/>
      <c r="C371" s="340"/>
      <c r="D371" s="340"/>
    </row>
    <row r="372" spans="1:7" ht="18.95" customHeight="1">
      <c r="A372" s="341" t="s">
        <v>2</v>
      </c>
      <c r="B372" s="341" t="s">
        <v>3</v>
      </c>
      <c r="C372" s="342" t="s">
        <v>4</v>
      </c>
      <c r="D372" s="342" t="s">
        <v>46</v>
      </c>
    </row>
    <row r="373" spans="1:7" ht="18.95" customHeight="1">
      <c r="A373" s="341"/>
      <c r="B373" s="341"/>
      <c r="C373" s="342"/>
      <c r="D373" s="342"/>
      <c r="G373" s="191"/>
    </row>
    <row r="374" spans="1:7" s="191" customFormat="1" ht="18.95" customHeight="1">
      <c r="A374" s="200" t="s">
        <v>242</v>
      </c>
      <c r="B374" s="196"/>
      <c r="C374" s="201"/>
      <c r="D374" s="198"/>
      <c r="E374" s="190"/>
    </row>
    <row r="375" spans="1:7" s="191" customFormat="1" ht="18.95" customHeight="1">
      <c r="A375" s="200" t="s">
        <v>243</v>
      </c>
      <c r="B375" s="196"/>
      <c r="C375" s="201"/>
      <c r="D375" s="198"/>
      <c r="E375" s="190"/>
    </row>
    <row r="376" spans="1:7" s="191" customFormat="1" ht="18.95" customHeight="1">
      <c r="A376" s="192" t="s">
        <v>68</v>
      </c>
      <c r="B376" s="187"/>
      <c r="C376" s="188"/>
      <c r="D376" s="189"/>
      <c r="E376" s="190"/>
    </row>
    <row r="377" spans="1:7" s="191" customFormat="1" ht="18.95" customHeight="1">
      <c r="A377" s="12" t="s">
        <v>151</v>
      </c>
      <c r="B377" s="19"/>
      <c r="C377" s="199"/>
      <c r="D377" s="204"/>
      <c r="E377" s="190"/>
    </row>
    <row r="378" spans="1:7" s="191" customFormat="1" ht="18.95" customHeight="1">
      <c r="A378" s="42" t="s">
        <v>244</v>
      </c>
      <c r="B378" s="196"/>
      <c r="C378" s="197">
        <v>10000</v>
      </c>
      <c r="D378" s="198">
        <v>0</v>
      </c>
      <c r="E378" s="190"/>
      <c r="F378" s="363"/>
    </row>
    <row r="379" spans="1:7" s="191" customFormat="1" ht="18.95" customHeight="1">
      <c r="A379" s="42" t="s">
        <v>247</v>
      </c>
      <c r="B379" s="196"/>
      <c r="C379" s="197">
        <v>10000</v>
      </c>
      <c r="D379" s="198">
        <v>0</v>
      </c>
      <c r="E379" s="190"/>
      <c r="F379" s="363"/>
    </row>
    <row r="380" spans="1:7" s="191" customFormat="1" ht="18.95" customHeight="1">
      <c r="A380" s="12" t="s">
        <v>245</v>
      </c>
      <c r="B380" s="19"/>
      <c r="C380" s="203">
        <v>20000</v>
      </c>
      <c r="D380" s="204">
        <v>0</v>
      </c>
      <c r="E380" s="190"/>
      <c r="F380" s="363"/>
    </row>
    <row r="381" spans="1:7" s="191" customFormat="1" ht="18.95" customHeight="1">
      <c r="A381" s="12" t="s">
        <v>246</v>
      </c>
      <c r="B381" s="19"/>
      <c r="C381" s="203">
        <v>20000</v>
      </c>
      <c r="D381" s="204">
        <v>0</v>
      </c>
      <c r="E381" s="190"/>
      <c r="F381" s="363"/>
    </row>
    <row r="382" spans="1:7" s="191" customFormat="1" ht="18.95" customHeight="1">
      <c r="A382" s="18" t="s">
        <v>248</v>
      </c>
      <c r="B382" s="19"/>
      <c r="C382" s="74">
        <v>10000</v>
      </c>
      <c r="D382" s="228">
        <v>0</v>
      </c>
      <c r="E382" s="190"/>
      <c r="F382" s="363"/>
    </row>
    <row r="383" spans="1:7" s="191" customFormat="1" ht="18.95" customHeight="1" thickBot="1">
      <c r="A383" s="196" t="s">
        <v>10</v>
      </c>
      <c r="B383" s="196"/>
      <c r="C383" s="206">
        <f>SUM(C378:C382)</f>
        <v>70000</v>
      </c>
      <c r="D383" s="75">
        <f>SUM(D378:D382)</f>
        <v>0</v>
      </c>
      <c r="E383" s="190"/>
      <c r="G383" s="1"/>
    </row>
    <row r="384" spans="1:7" ht="18.95" customHeight="1" thickTop="1" thickBot="1">
      <c r="A384" s="33" t="s">
        <v>249</v>
      </c>
      <c r="B384" s="34"/>
      <c r="C384" s="117">
        <f>C383</f>
        <v>70000</v>
      </c>
      <c r="D384" s="117">
        <f>D383</f>
        <v>0</v>
      </c>
    </row>
    <row r="385" spans="1:7" ht="18.95" customHeight="1" thickTop="1">
      <c r="A385" s="218" t="s">
        <v>139</v>
      </c>
      <c r="B385" s="219"/>
      <c r="C385" s="277">
        <f>C367+C384</f>
        <v>436900</v>
      </c>
      <c r="D385" s="277">
        <f>D367+D384</f>
        <v>332340</v>
      </c>
    </row>
    <row r="386" spans="1:7" ht="18.95" customHeight="1">
      <c r="A386" s="32" t="s">
        <v>140</v>
      </c>
      <c r="B386" s="23"/>
      <c r="C386" s="1"/>
      <c r="D386" s="85"/>
    </row>
    <row r="387" spans="1:7" ht="18.95" customHeight="1">
      <c r="A387" s="11" t="s">
        <v>141</v>
      </c>
      <c r="B387" s="4"/>
      <c r="C387" s="97"/>
      <c r="D387" s="114"/>
    </row>
    <row r="388" spans="1:7" ht="18.95" customHeight="1">
      <c r="A388" s="37" t="s">
        <v>49</v>
      </c>
      <c r="B388" s="8"/>
      <c r="C388" s="152"/>
      <c r="D388" s="67"/>
    </row>
    <row r="389" spans="1:7" ht="18.95" customHeight="1">
      <c r="A389" s="7" t="s">
        <v>95</v>
      </c>
      <c r="B389" s="4"/>
      <c r="C389" s="150"/>
      <c r="D389" s="114"/>
    </row>
    <row r="390" spans="1:7" ht="18.95" customHeight="1">
      <c r="A390" s="12" t="s">
        <v>142</v>
      </c>
      <c r="B390" s="4"/>
      <c r="C390" s="326">
        <f>523560+70000</f>
        <v>593560</v>
      </c>
      <c r="D390" s="70">
        <v>592886</v>
      </c>
      <c r="E390" s="10" t="s">
        <v>356</v>
      </c>
      <c r="F390" s="336"/>
    </row>
    <row r="391" spans="1:7" ht="18.95" customHeight="1">
      <c r="A391" s="8" t="s">
        <v>58</v>
      </c>
      <c r="B391" s="8"/>
      <c r="C391" s="152">
        <v>42000</v>
      </c>
      <c r="D391" s="67">
        <v>40532</v>
      </c>
      <c r="F391" s="336"/>
    </row>
    <row r="392" spans="1:7" ht="18.95" customHeight="1">
      <c r="A392" s="8" t="s">
        <v>188</v>
      </c>
      <c r="B392" s="8"/>
      <c r="C392" s="108">
        <v>395280</v>
      </c>
      <c r="D392" s="67">
        <v>394538</v>
      </c>
      <c r="F392" s="337"/>
    </row>
    <row r="393" spans="1:7" ht="18.95" customHeight="1">
      <c r="A393" s="12" t="s">
        <v>250</v>
      </c>
      <c r="B393" s="4"/>
      <c r="C393" s="99">
        <v>43560</v>
      </c>
      <c r="D393" s="70">
        <v>43445</v>
      </c>
      <c r="F393" s="336"/>
    </row>
    <row r="394" spans="1:7" ht="18.95" customHeight="1">
      <c r="A394" s="12" t="s">
        <v>190</v>
      </c>
      <c r="B394" s="4"/>
      <c r="C394" s="327">
        <f>16560-15000</f>
        <v>1560</v>
      </c>
      <c r="D394" s="67">
        <v>0</v>
      </c>
      <c r="E394" s="10" t="s">
        <v>357</v>
      </c>
      <c r="F394" s="336"/>
    </row>
    <row r="395" spans="1:7" ht="18.95" customHeight="1" thickBot="1">
      <c r="A395" s="6" t="s">
        <v>10</v>
      </c>
      <c r="B395" s="4"/>
      <c r="C395" s="68">
        <f>SUM(C390:C394)</f>
        <v>1075960</v>
      </c>
      <c r="D395" s="68">
        <f>SUM(D390:D394)</f>
        <v>1071401</v>
      </c>
    </row>
    <row r="396" spans="1:7" ht="18.95" customHeight="1" thickTop="1">
      <c r="A396" s="37" t="s">
        <v>60</v>
      </c>
      <c r="B396" s="8"/>
      <c r="C396" s="154"/>
      <c r="D396" s="77"/>
    </row>
    <row r="397" spans="1:7" ht="18.95" customHeight="1">
      <c r="A397" s="7" t="s">
        <v>62</v>
      </c>
      <c r="B397" s="4"/>
      <c r="C397" s="150"/>
      <c r="D397" s="114"/>
    </row>
    <row r="398" spans="1:7" ht="18.95" customHeight="1">
      <c r="A398" s="12" t="s">
        <v>63</v>
      </c>
      <c r="B398" s="4"/>
      <c r="C398" s="314">
        <f>40000-26000-14000</f>
        <v>0</v>
      </c>
      <c r="D398" s="97">
        <v>0</v>
      </c>
      <c r="E398" s="10" t="s">
        <v>327</v>
      </c>
      <c r="F398" s="1" t="s">
        <v>344</v>
      </c>
      <c r="G398" s="336"/>
    </row>
    <row r="399" spans="1:7" ht="18.95" customHeight="1">
      <c r="A399" s="12" t="s">
        <v>114</v>
      </c>
      <c r="B399" s="4"/>
      <c r="C399" s="326">
        <f>5000-5000</f>
        <v>0</v>
      </c>
      <c r="D399" s="97">
        <v>0</v>
      </c>
      <c r="E399" s="10" t="s">
        <v>358</v>
      </c>
      <c r="G399" s="336"/>
    </row>
    <row r="400" spans="1:7" ht="18.95" customHeight="1">
      <c r="A400" s="8" t="s">
        <v>98</v>
      </c>
      <c r="B400" s="8"/>
      <c r="C400" s="332">
        <f>64800-35000</f>
        <v>29800</v>
      </c>
      <c r="D400" s="74">
        <v>27450</v>
      </c>
      <c r="E400" s="313" t="s">
        <v>359</v>
      </c>
      <c r="G400" s="336"/>
    </row>
    <row r="401" spans="1:7" ht="18.95" customHeight="1">
      <c r="A401" s="4" t="s">
        <v>99</v>
      </c>
      <c r="B401" s="45"/>
      <c r="C401" s="331">
        <f>15000-15000</f>
        <v>0</v>
      </c>
      <c r="D401" s="74">
        <v>0</v>
      </c>
      <c r="E401" s="313" t="s">
        <v>360</v>
      </c>
      <c r="G401" s="336"/>
    </row>
    <row r="402" spans="1:7" ht="18.95" customHeight="1" thickBot="1">
      <c r="A402" s="6" t="s">
        <v>10</v>
      </c>
      <c r="B402" s="7"/>
      <c r="C402" s="75">
        <f>SUM(C398:C401)</f>
        <v>29800</v>
      </c>
      <c r="D402" s="75">
        <f>SUM(D398:D401)</f>
        <v>27450</v>
      </c>
      <c r="E402" s="300"/>
    </row>
    <row r="403" spans="1:7" ht="18.95" customHeight="1" thickTop="1">
      <c r="A403" s="7" t="s">
        <v>68</v>
      </c>
      <c r="B403" s="4"/>
      <c r="C403" s="130"/>
      <c r="D403" s="101"/>
    </row>
    <row r="404" spans="1:7" ht="18.95" customHeight="1">
      <c r="A404" s="4" t="s">
        <v>100</v>
      </c>
      <c r="B404" s="4"/>
      <c r="C404" s="108">
        <v>10000</v>
      </c>
      <c r="D404" s="74">
        <v>1150</v>
      </c>
      <c r="G404" s="336"/>
    </row>
    <row r="405" spans="1:7" ht="18.95" customHeight="1">
      <c r="A405" s="4" t="s">
        <v>143</v>
      </c>
      <c r="B405" s="8"/>
      <c r="C405" s="74" t="s">
        <v>23</v>
      </c>
      <c r="D405" s="93"/>
      <c r="G405" s="336"/>
    </row>
    <row r="406" spans="1:7" ht="18.95" customHeight="1">
      <c r="A406" s="4" t="s">
        <v>217</v>
      </c>
      <c r="B406" s="8"/>
      <c r="C406" s="93">
        <v>20000</v>
      </c>
      <c r="D406" s="74">
        <v>10176</v>
      </c>
      <c r="G406" s="336"/>
    </row>
    <row r="407" spans="1:7" ht="18.95" customHeight="1">
      <c r="A407" s="4" t="s">
        <v>216</v>
      </c>
      <c r="B407" s="8"/>
      <c r="C407" s="93">
        <v>20000</v>
      </c>
      <c r="D407" s="74">
        <v>5850</v>
      </c>
      <c r="G407" s="336"/>
    </row>
    <row r="408" spans="1:7" ht="18.95" customHeight="1">
      <c r="A408" s="12" t="s">
        <v>102</v>
      </c>
      <c r="B408" s="4"/>
      <c r="C408" s="317">
        <f>30000+100000</f>
        <v>130000</v>
      </c>
      <c r="D408" s="74">
        <v>28500</v>
      </c>
      <c r="E408" s="10" t="s">
        <v>364</v>
      </c>
      <c r="G408" s="336"/>
    </row>
    <row r="409" spans="1:7" ht="18.95" customHeight="1" thickBot="1">
      <c r="A409" s="20" t="s">
        <v>10</v>
      </c>
      <c r="B409" s="50"/>
      <c r="C409" s="75">
        <f>SUM(C404:C408)</f>
        <v>180000</v>
      </c>
      <c r="D409" s="75">
        <f>SUM(D404:D408)</f>
        <v>45676</v>
      </c>
    </row>
    <row r="410" spans="1:7" ht="18.95" customHeight="1" thickTop="1">
      <c r="A410" s="302"/>
      <c r="B410" s="31"/>
      <c r="C410" s="118"/>
      <c r="D410" s="118"/>
    </row>
    <row r="411" spans="1:7" ht="18.95" customHeight="1">
      <c r="A411" s="304"/>
      <c r="B411" s="31"/>
      <c r="C411" s="118"/>
      <c r="D411" s="118"/>
    </row>
    <row r="412" spans="1:7" ht="18.95" customHeight="1">
      <c r="A412" s="340">
        <v>11</v>
      </c>
      <c r="B412" s="340"/>
      <c r="C412" s="340"/>
      <c r="D412" s="340"/>
    </row>
    <row r="413" spans="1:7" ht="18.95" customHeight="1">
      <c r="A413" s="353" t="s">
        <v>2</v>
      </c>
      <c r="B413" s="353" t="s">
        <v>3</v>
      </c>
      <c r="C413" s="354" t="s">
        <v>4</v>
      </c>
      <c r="D413" s="355" t="s">
        <v>46</v>
      </c>
    </row>
    <row r="414" spans="1:7" ht="18.95" customHeight="1">
      <c r="A414" s="347"/>
      <c r="B414" s="347"/>
      <c r="C414" s="350"/>
      <c r="D414" s="345"/>
    </row>
    <row r="415" spans="1:7" ht="18.95" customHeight="1">
      <c r="A415" s="7" t="s">
        <v>73</v>
      </c>
      <c r="B415" s="4"/>
      <c r="C415" s="107"/>
      <c r="D415" s="89"/>
    </row>
    <row r="416" spans="1:7" ht="18.95" customHeight="1">
      <c r="A416" s="4" t="s">
        <v>74</v>
      </c>
      <c r="B416" s="4"/>
      <c r="C416" s="99">
        <v>20000</v>
      </c>
      <c r="D416" s="73">
        <v>10106</v>
      </c>
      <c r="G416" s="336"/>
    </row>
    <row r="417" spans="1:7" ht="18.95" customHeight="1">
      <c r="A417" s="12" t="s">
        <v>251</v>
      </c>
      <c r="B417" s="4"/>
      <c r="C417" s="99">
        <v>100000</v>
      </c>
      <c r="D417" s="73">
        <v>30000</v>
      </c>
      <c r="G417" s="336"/>
    </row>
    <row r="418" spans="1:7" ht="18.95" customHeight="1">
      <c r="A418" s="12" t="s">
        <v>252</v>
      </c>
      <c r="B418" s="4"/>
      <c r="C418" s="108">
        <v>10000</v>
      </c>
      <c r="D418" s="74">
        <v>0</v>
      </c>
      <c r="G418" s="336"/>
    </row>
    <row r="419" spans="1:7" ht="18.95" customHeight="1">
      <c r="A419" s="4" t="s">
        <v>144</v>
      </c>
      <c r="B419" s="4"/>
      <c r="C419" s="108">
        <v>50000</v>
      </c>
      <c r="D419" s="74">
        <v>29175</v>
      </c>
      <c r="G419" s="336"/>
    </row>
    <row r="420" spans="1:7" ht="18.95" customHeight="1" thickBot="1">
      <c r="A420" s="6" t="s">
        <v>10</v>
      </c>
      <c r="B420" s="7"/>
      <c r="C420" s="75">
        <f>SUM(C416:C419)</f>
        <v>180000</v>
      </c>
      <c r="D420" s="75">
        <f>SUM(D416:D419)</f>
        <v>69281</v>
      </c>
    </row>
    <row r="421" spans="1:7" ht="18.95" customHeight="1" thickTop="1">
      <c r="A421" s="32" t="s">
        <v>104</v>
      </c>
      <c r="B421" s="23"/>
      <c r="C421" s="141"/>
      <c r="D421" s="85"/>
      <c r="G421" s="35"/>
    </row>
    <row r="422" spans="1:7" s="35" customFormat="1" ht="18.95" customHeight="1">
      <c r="A422" s="7" t="s">
        <v>81</v>
      </c>
      <c r="B422" s="4"/>
      <c r="C422" s="155"/>
      <c r="D422" s="119"/>
      <c r="E422" s="46"/>
    </row>
    <row r="423" spans="1:7" s="35" customFormat="1" ht="18.95" customHeight="1">
      <c r="A423" s="4" t="s">
        <v>198</v>
      </c>
      <c r="B423" s="4"/>
      <c r="C423" s="208"/>
      <c r="D423" s="209"/>
      <c r="E423" s="46"/>
    </row>
    <row r="424" spans="1:7" s="35" customFormat="1" ht="18.95" customHeight="1">
      <c r="A424" s="4" t="s">
        <v>199</v>
      </c>
      <c r="B424" s="4"/>
      <c r="C424" s="157">
        <v>8700</v>
      </c>
      <c r="D424" s="272">
        <v>8700</v>
      </c>
      <c r="E424" s="46"/>
      <c r="G424" s="338">
        <f>C424-D424</f>
        <v>0</v>
      </c>
    </row>
    <row r="425" spans="1:7" s="35" customFormat="1" ht="18.95" customHeight="1">
      <c r="A425" s="4" t="s">
        <v>253</v>
      </c>
      <c r="B425" s="4"/>
      <c r="C425" s="157">
        <v>6000</v>
      </c>
      <c r="D425" s="209">
        <v>3900</v>
      </c>
      <c r="E425" s="46"/>
      <c r="G425" s="338">
        <f t="shared" ref="G425:G429" si="21">C425-D425</f>
        <v>2100</v>
      </c>
    </row>
    <row r="426" spans="1:7" s="36" customFormat="1" ht="18.95" customHeight="1">
      <c r="A426" s="12" t="s">
        <v>254</v>
      </c>
      <c r="B426" s="4"/>
      <c r="C426" s="107" t="s">
        <v>23</v>
      </c>
      <c r="D426" s="69"/>
      <c r="E426" s="51"/>
      <c r="G426" s="338"/>
    </row>
    <row r="427" spans="1:7" ht="18.95" customHeight="1">
      <c r="A427" s="12" t="s">
        <v>256</v>
      </c>
      <c r="B427" s="4"/>
      <c r="C427" s="107">
        <v>140000</v>
      </c>
      <c r="D427" s="89">
        <v>34500</v>
      </c>
      <c r="G427" s="338">
        <f t="shared" si="21"/>
        <v>105500</v>
      </c>
    </row>
    <row r="428" spans="1:7" ht="18.95" customHeight="1">
      <c r="A428" s="12" t="s">
        <v>255</v>
      </c>
      <c r="B428" s="4"/>
      <c r="C428" s="107"/>
      <c r="D428" s="89">
        <v>0</v>
      </c>
      <c r="G428" s="338">
        <f t="shared" si="21"/>
        <v>0</v>
      </c>
    </row>
    <row r="429" spans="1:7" ht="18.95" customHeight="1">
      <c r="A429" s="4" t="s">
        <v>257</v>
      </c>
      <c r="B429" s="4"/>
      <c r="C429" s="99">
        <v>5000</v>
      </c>
      <c r="D429" s="73">
        <v>0</v>
      </c>
      <c r="G429" s="338">
        <f t="shared" si="21"/>
        <v>5000</v>
      </c>
    </row>
    <row r="430" spans="1:7" ht="18.95" customHeight="1" thickBot="1">
      <c r="A430" s="6" t="s">
        <v>10</v>
      </c>
      <c r="B430" s="4"/>
      <c r="C430" s="75">
        <f>SUM(C424:C429)</f>
        <v>159700</v>
      </c>
      <c r="D430" s="75">
        <f>SUM(D424:D429)</f>
        <v>47100</v>
      </c>
    </row>
    <row r="431" spans="1:7" ht="18.95" customHeight="1" thickTop="1" thickBot="1">
      <c r="A431" s="24" t="s">
        <v>145</v>
      </c>
      <c r="B431" s="46"/>
      <c r="C431" s="120">
        <f>+C395+C402+C409+C420+C430</f>
        <v>1625460</v>
      </c>
      <c r="D431" s="120">
        <f>+D395+D402+D409+D420+D430</f>
        <v>1260908</v>
      </c>
    </row>
    <row r="432" spans="1:7" ht="18.95" customHeight="1" thickTop="1">
      <c r="A432" s="7" t="s">
        <v>146</v>
      </c>
      <c r="C432" s="107"/>
      <c r="D432" s="69"/>
    </row>
    <row r="433" spans="1:10" s="10" customFormat="1" ht="18.95" customHeight="1">
      <c r="A433" s="7" t="s">
        <v>104</v>
      </c>
      <c r="B433" s="4"/>
      <c r="C433" s="99"/>
      <c r="D433" s="70"/>
      <c r="F433" s="1"/>
      <c r="G433" s="1"/>
      <c r="H433" s="1"/>
      <c r="I433" s="1"/>
      <c r="J433" s="1"/>
    </row>
    <row r="434" spans="1:10" s="10" customFormat="1" ht="18.95" customHeight="1">
      <c r="A434" s="7" t="s">
        <v>82</v>
      </c>
      <c r="B434" s="4"/>
      <c r="C434" s="99"/>
      <c r="D434" s="70"/>
      <c r="F434" s="1"/>
      <c r="G434" s="1"/>
      <c r="H434" s="1"/>
      <c r="I434" s="1"/>
      <c r="J434" s="1"/>
    </row>
    <row r="435" spans="1:10" s="10" customFormat="1" ht="18.95" customHeight="1">
      <c r="A435" s="7" t="s">
        <v>258</v>
      </c>
      <c r="B435" s="4"/>
      <c r="C435" s="108"/>
      <c r="D435" s="67"/>
      <c r="F435" s="1"/>
      <c r="G435" s="1"/>
      <c r="H435" s="1"/>
      <c r="I435" s="1"/>
      <c r="J435" s="1"/>
    </row>
    <row r="436" spans="1:10" s="10" customFormat="1" ht="18.95" customHeight="1">
      <c r="A436" s="4" t="s">
        <v>259</v>
      </c>
      <c r="B436" s="4"/>
      <c r="C436" s="108">
        <v>319000</v>
      </c>
      <c r="D436" s="67">
        <v>316000</v>
      </c>
      <c r="F436" s="1"/>
      <c r="G436" s="336">
        <f>C436-D436</f>
        <v>3000</v>
      </c>
      <c r="H436" s="1"/>
      <c r="I436" s="1"/>
      <c r="J436" s="1"/>
    </row>
    <row r="437" spans="1:10" s="10" customFormat="1" ht="18.95" customHeight="1">
      <c r="A437" s="4" t="s">
        <v>261</v>
      </c>
      <c r="B437" s="4"/>
      <c r="C437" s="108">
        <v>758000</v>
      </c>
      <c r="D437" s="67">
        <v>490000</v>
      </c>
      <c r="F437" s="1"/>
      <c r="G437" s="336">
        <f t="shared" ref="G437:G438" si="22">C437-D437</f>
        <v>268000</v>
      </c>
      <c r="H437" s="1"/>
      <c r="I437" s="1"/>
      <c r="J437" s="1"/>
    </row>
    <row r="438" spans="1:10" s="10" customFormat="1" ht="18.95" customHeight="1">
      <c r="A438" s="4" t="s">
        <v>260</v>
      </c>
      <c r="B438" s="4"/>
      <c r="C438" s="108">
        <v>940000</v>
      </c>
      <c r="D438" s="67">
        <v>640000</v>
      </c>
      <c r="F438" s="1"/>
      <c r="G438" s="336">
        <f t="shared" si="22"/>
        <v>300000</v>
      </c>
      <c r="H438" s="1"/>
      <c r="I438" s="1"/>
      <c r="J438" s="1"/>
    </row>
    <row r="439" spans="1:10" s="10" customFormat="1" ht="18.95" customHeight="1" thickBot="1">
      <c r="A439" s="6" t="s">
        <v>10</v>
      </c>
      <c r="B439" s="8"/>
      <c r="C439" s="110">
        <f>SUM(C435:C438)</f>
        <v>2017000</v>
      </c>
      <c r="D439" s="110">
        <f>SUM(D435:D438)</f>
        <v>1446000</v>
      </c>
      <c r="F439" s="1"/>
      <c r="G439" s="1"/>
      <c r="H439" s="1"/>
      <c r="I439" s="1"/>
      <c r="J439" s="1"/>
    </row>
    <row r="440" spans="1:10" s="10" customFormat="1" ht="18.95" customHeight="1" thickTop="1" thickBot="1">
      <c r="A440" s="24" t="s">
        <v>147</v>
      </c>
      <c r="B440" s="34"/>
      <c r="C440" s="111">
        <f>C439</f>
        <v>2017000</v>
      </c>
      <c r="D440" s="111">
        <f>D439</f>
        <v>1446000</v>
      </c>
      <c r="F440" s="1"/>
      <c r="G440" s="1"/>
      <c r="H440" s="1"/>
      <c r="I440" s="1"/>
      <c r="J440" s="1"/>
    </row>
    <row r="441" spans="1:10" s="10" customFormat="1" ht="18.95" customHeight="1" thickTop="1" thickBot="1">
      <c r="A441" s="215" t="s">
        <v>148</v>
      </c>
      <c r="B441" s="216"/>
      <c r="C441" s="222">
        <f>C431+C440</f>
        <v>3642460</v>
      </c>
      <c r="D441" s="222">
        <f>D431+D440</f>
        <v>2706908</v>
      </c>
      <c r="F441" s="1"/>
      <c r="G441" s="1"/>
      <c r="H441" s="1"/>
      <c r="I441" s="1"/>
      <c r="J441" s="1"/>
    </row>
    <row r="442" spans="1:10" s="10" customFormat="1" ht="18.95" customHeight="1" thickTop="1">
      <c r="A442" s="61"/>
      <c r="B442" s="51"/>
      <c r="C442" s="122"/>
      <c r="D442" s="122"/>
      <c r="F442" s="1"/>
      <c r="G442" s="1"/>
      <c r="H442" s="1"/>
      <c r="I442" s="1"/>
      <c r="J442" s="1"/>
    </row>
    <row r="443" spans="1:10" s="10" customFormat="1" ht="18.95" customHeight="1">
      <c r="A443" s="61"/>
      <c r="B443" s="51"/>
      <c r="C443" s="122"/>
      <c r="D443" s="122"/>
      <c r="F443" s="1"/>
      <c r="G443" s="1"/>
      <c r="H443" s="1"/>
      <c r="I443" s="1"/>
      <c r="J443" s="1"/>
    </row>
    <row r="444" spans="1:10" s="10" customFormat="1" ht="18.95" customHeight="1">
      <c r="A444" s="61"/>
      <c r="B444" s="51"/>
      <c r="C444" s="122"/>
      <c r="D444" s="122"/>
      <c r="F444" s="1"/>
      <c r="G444" s="1"/>
      <c r="H444" s="1"/>
      <c r="I444" s="1"/>
      <c r="J444" s="1"/>
    </row>
    <row r="445" spans="1:10" s="10" customFormat="1" ht="18.95" customHeight="1">
      <c r="A445" s="61"/>
      <c r="B445" s="51"/>
      <c r="C445" s="122"/>
      <c r="D445" s="122"/>
      <c r="F445" s="1"/>
      <c r="G445" s="1"/>
      <c r="H445" s="1"/>
      <c r="I445" s="1"/>
      <c r="J445" s="1"/>
    </row>
    <row r="446" spans="1:10" s="10" customFormat="1" ht="18.95" customHeight="1">
      <c r="A446" s="61"/>
      <c r="B446" s="51"/>
      <c r="C446" s="122"/>
      <c r="D446" s="122"/>
      <c r="F446" s="1"/>
      <c r="G446" s="1"/>
      <c r="H446" s="1"/>
      <c r="I446" s="1"/>
      <c r="J446" s="1"/>
    </row>
    <row r="447" spans="1:10" s="10" customFormat="1" ht="18.95" customHeight="1">
      <c r="A447" s="61"/>
      <c r="B447" s="51"/>
      <c r="C447" s="122"/>
      <c r="D447" s="122"/>
      <c r="F447" s="1"/>
      <c r="G447" s="1"/>
      <c r="H447" s="1"/>
      <c r="I447" s="1"/>
      <c r="J447" s="1"/>
    </row>
    <row r="448" spans="1:10" s="10" customFormat="1" ht="18.95" customHeight="1">
      <c r="A448" s="61"/>
      <c r="B448" s="51"/>
      <c r="C448" s="122"/>
      <c r="D448" s="122"/>
      <c r="F448" s="1"/>
      <c r="G448" s="1"/>
      <c r="H448" s="1"/>
      <c r="I448" s="1"/>
      <c r="J448" s="1"/>
    </row>
    <row r="449" spans="1:10" s="10" customFormat="1" ht="18.95" customHeight="1">
      <c r="A449" s="61"/>
      <c r="B449" s="51"/>
      <c r="C449" s="122"/>
      <c r="D449" s="122"/>
      <c r="F449" s="1"/>
      <c r="G449" s="1"/>
      <c r="H449" s="1"/>
      <c r="I449" s="1"/>
      <c r="J449" s="1"/>
    </row>
    <row r="450" spans="1:10" s="10" customFormat="1" ht="18.95" customHeight="1">
      <c r="A450" s="61"/>
      <c r="B450" s="51"/>
      <c r="C450" s="122"/>
      <c r="D450" s="122"/>
      <c r="F450" s="1"/>
      <c r="G450" s="1"/>
      <c r="H450" s="1"/>
      <c r="I450" s="1"/>
      <c r="J450" s="1"/>
    </row>
    <row r="451" spans="1:10" s="10" customFormat="1" ht="18.95" customHeight="1">
      <c r="A451" s="61"/>
      <c r="B451" s="51"/>
      <c r="C451" s="122"/>
      <c r="D451" s="122"/>
      <c r="F451" s="1"/>
      <c r="G451" s="1"/>
      <c r="H451" s="1"/>
      <c r="I451" s="1"/>
      <c r="J451" s="1"/>
    </row>
    <row r="452" spans="1:10" s="10" customFormat="1" ht="18.95" customHeight="1">
      <c r="A452" s="61"/>
      <c r="B452" s="51"/>
      <c r="C452" s="122"/>
      <c r="D452" s="122"/>
      <c r="F452" s="1"/>
      <c r="G452" s="1"/>
      <c r="H452" s="1"/>
      <c r="I452" s="1"/>
      <c r="J452" s="1"/>
    </row>
    <row r="453" spans="1:10" s="10" customFormat="1" ht="18.95" customHeight="1">
      <c r="A453" s="343">
        <v>12</v>
      </c>
      <c r="B453" s="340"/>
      <c r="C453" s="340"/>
      <c r="D453" s="343"/>
      <c r="F453" s="1"/>
      <c r="G453" s="1"/>
      <c r="H453" s="1"/>
      <c r="I453" s="1"/>
      <c r="J453" s="1"/>
    </row>
    <row r="454" spans="1:10" s="10" customFormat="1" ht="18.95" customHeight="1">
      <c r="A454" s="346" t="s">
        <v>2</v>
      </c>
      <c r="B454" s="356" t="s">
        <v>3</v>
      </c>
      <c r="C454" s="349" t="s">
        <v>4</v>
      </c>
      <c r="D454" s="344" t="s">
        <v>46</v>
      </c>
      <c r="F454" s="1"/>
      <c r="G454" s="1"/>
      <c r="H454" s="1"/>
      <c r="I454" s="1"/>
      <c r="J454" s="1"/>
    </row>
    <row r="455" spans="1:10" s="10" customFormat="1" ht="18.95" customHeight="1" thickBot="1">
      <c r="A455" s="347"/>
      <c r="B455" s="357"/>
      <c r="C455" s="358"/>
      <c r="D455" s="359"/>
      <c r="F455" s="1"/>
      <c r="G455" s="1"/>
      <c r="H455" s="1"/>
      <c r="I455" s="1"/>
      <c r="J455" s="1"/>
    </row>
    <row r="456" spans="1:10" s="10" customFormat="1" ht="18.95" customHeight="1">
      <c r="A456" s="11" t="s">
        <v>149</v>
      </c>
      <c r="B456" s="54"/>
      <c r="C456" s="237"/>
      <c r="D456" s="116"/>
      <c r="F456" s="1"/>
      <c r="G456" s="1"/>
      <c r="H456" s="1"/>
      <c r="I456" s="1"/>
      <c r="J456" s="1"/>
    </row>
    <row r="457" spans="1:10" s="10" customFormat="1" ht="18.95" customHeight="1">
      <c r="A457" s="7" t="s">
        <v>150</v>
      </c>
      <c r="B457" s="229"/>
      <c r="C457" s="238"/>
      <c r="D457" s="69"/>
      <c r="F457" s="1"/>
      <c r="G457" s="1"/>
      <c r="H457" s="1"/>
      <c r="I457" s="1"/>
      <c r="J457" s="1"/>
    </row>
    <row r="458" spans="1:10" s="10" customFormat="1" ht="18.95" customHeight="1">
      <c r="A458" s="7" t="s">
        <v>60</v>
      </c>
      <c r="B458" s="54"/>
      <c r="C458" s="143"/>
      <c r="D458" s="70"/>
      <c r="F458" s="1"/>
      <c r="G458" s="1"/>
      <c r="H458" s="1"/>
      <c r="I458" s="1"/>
      <c r="J458" s="1"/>
    </row>
    <row r="459" spans="1:10" s="10" customFormat="1" ht="18.95" customHeight="1">
      <c r="A459" s="7" t="s">
        <v>68</v>
      </c>
      <c r="B459" s="54"/>
      <c r="C459" s="143"/>
      <c r="D459" s="70"/>
      <c r="F459" s="1"/>
      <c r="G459" s="1"/>
      <c r="H459" s="1"/>
      <c r="I459" s="1"/>
      <c r="J459" s="1"/>
    </row>
    <row r="460" spans="1:10" s="10" customFormat="1" ht="18.95" customHeight="1">
      <c r="A460" s="4" t="s">
        <v>151</v>
      </c>
      <c r="B460" s="54"/>
      <c r="C460" s="143"/>
      <c r="D460" s="70"/>
      <c r="F460" s="1"/>
      <c r="G460" s="1"/>
      <c r="H460" s="1"/>
      <c r="I460" s="1"/>
      <c r="J460" s="1"/>
    </row>
    <row r="461" spans="1:10" s="10" customFormat="1" ht="18.95" customHeight="1">
      <c r="A461" s="12" t="s">
        <v>263</v>
      </c>
      <c r="B461" s="54"/>
      <c r="C461" s="333">
        <f>20000+40000</f>
        <v>60000</v>
      </c>
      <c r="D461" s="70">
        <v>41205</v>
      </c>
      <c r="E461" s="10" t="s">
        <v>352</v>
      </c>
      <c r="F461" s="1"/>
      <c r="G461" s="336">
        <f>C461-D461</f>
        <v>18795</v>
      </c>
      <c r="H461" s="1"/>
      <c r="I461" s="1"/>
      <c r="J461" s="1"/>
    </row>
    <row r="462" spans="1:10" s="10" customFormat="1" ht="18.95" customHeight="1">
      <c r="A462" s="4" t="s">
        <v>264</v>
      </c>
      <c r="B462" s="54"/>
      <c r="C462" s="143">
        <v>10000</v>
      </c>
      <c r="D462" s="70">
        <v>6235</v>
      </c>
      <c r="F462" s="1"/>
      <c r="G462" s="336">
        <f t="shared" ref="G462:G466" si="23">C462-D462</f>
        <v>3765</v>
      </c>
      <c r="H462" s="1"/>
      <c r="I462" s="1"/>
      <c r="J462" s="1"/>
    </row>
    <row r="463" spans="1:10" s="10" customFormat="1" ht="18.95" customHeight="1">
      <c r="A463" s="8" t="s">
        <v>262</v>
      </c>
      <c r="B463" s="54"/>
      <c r="C463" s="143">
        <v>30000</v>
      </c>
      <c r="D463" s="70">
        <v>15882</v>
      </c>
      <c r="F463" s="1"/>
      <c r="G463" s="336">
        <f t="shared" si="23"/>
        <v>14118</v>
      </c>
      <c r="H463" s="1"/>
      <c r="I463" s="1"/>
      <c r="J463" s="1"/>
    </row>
    <row r="464" spans="1:10" s="10" customFormat="1" ht="18.95" customHeight="1">
      <c r="A464" s="8" t="s">
        <v>266</v>
      </c>
      <c r="B464" s="54"/>
      <c r="C464" s="143">
        <v>10000</v>
      </c>
      <c r="D464" s="70">
        <v>0</v>
      </c>
      <c r="F464" s="1"/>
      <c r="G464" s="336">
        <f t="shared" si="23"/>
        <v>10000</v>
      </c>
      <c r="H464" s="1"/>
      <c r="I464" s="1"/>
      <c r="J464" s="1"/>
    </row>
    <row r="465" spans="1:7" ht="18.95" customHeight="1">
      <c r="A465" s="8" t="s">
        <v>265</v>
      </c>
      <c r="B465" s="230"/>
      <c r="C465" s="143">
        <v>10000</v>
      </c>
      <c r="D465" s="70">
        <v>7560</v>
      </c>
      <c r="G465" s="336">
        <f t="shared" si="23"/>
        <v>2440</v>
      </c>
    </row>
    <row r="466" spans="1:7" ht="18.95" customHeight="1">
      <c r="A466" s="8" t="s">
        <v>270</v>
      </c>
      <c r="B466" s="54"/>
      <c r="C466" s="318">
        <v>26000</v>
      </c>
      <c r="D466" s="69">
        <v>0</v>
      </c>
      <c r="E466" s="10" t="s">
        <v>328</v>
      </c>
      <c r="F466" s="1" t="s">
        <v>329</v>
      </c>
      <c r="G466" s="336">
        <f t="shared" si="23"/>
        <v>26000</v>
      </c>
    </row>
    <row r="467" spans="1:7" ht="18.95" customHeight="1" thickBot="1">
      <c r="A467" s="6" t="s">
        <v>10</v>
      </c>
      <c r="B467" s="229"/>
      <c r="C467" s="239">
        <f>SUM(C461:C466)</f>
        <v>146000</v>
      </c>
      <c r="D467" s="211">
        <f>SUM(D461:D466)</f>
        <v>70882</v>
      </c>
    </row>
    <row r="468" spans="1:7" ht="18.95" customHeight="1" thickTop="1" thickBot="1">
      <c r="A468" s="48" t="s">
        <v>152</v>
      </c>
      <c r="B468" s="231"/>
      <c r="C468" s="240">
        <f>C467</f>
        <v>146000</v>
      </c>
      <c r="D468" s="91">
        <f>D467</f>
        <v>70882</v>
      </c>
    </row>
    <row r="469" spans="1:7" ht="18.95" customHeight="1" thickTop="1" thickBot="1">
      <c r="A469" s="49" t="s">
        <v>153</v>
      </c>
      <c r="B469" s="232"/>
      <c r="C469" s="241">
        <f>SUM(C468)</f>
        <v>146000</v>
      </c>
      <c r="D469" s="121">
        <f>SUM(D468)</f>
        <v>70882</v>
      </c>
    </row>
    <row r="470" spans="1:7" ht="18.95" customHeight="1" thickTop="1">
      <c r="A470" s="22" t="s">
        <v>154</v>
      </c>
      <c r="B470" s="229"/>
      <c r="C470" s="238"/>
      <c r="D470" s="69"/>
    </row>
    <row r="471" spans="1:7" ht="18.95" customHeight="1">
      <c r="A471" s="7" t="s">
        <v>155</v>
      </c>
      <c r="B471" s="54"/>
      <c r="C471" s="143"/>
      <c r="D471" s="70"/>
    </row>
    <row r="472" spans="1:7" ht="18.95" customHeight="1">
      <c r="A472" s="7" t="s">
        <v>60</v>
      </c>
      <c r="B472" s="54"/>
      <c r="C472" s="143"/>
      <c r="D472" s="70"/>
    </row>
    <row r="473" spans="1:7" ht="18.95" customHeight="1">
      <c r="A473" s="7" t="s">
        <v>68</v>
      </c>
      <c r="B473" s="54"/>
      <c r="C473" s="143"/>
      <c r="D473" s="70"/>
    </row>
    <row r="474" spans="1:7" ht="18.95" customHeight="1">
      <c r="A474" s="4" t="s">
        <v>118</v>
      </c>
      <c r="B474" s="54"/>
      <c r="C474" s="143"/>
      <c r="D474" s="70"/>
    </row>
    <row r="475" spans="1:7" ht="18.95" customHeight="1">
      <c r="A475" s="4" t="s">
        <v>269</v>
      </c>
      <c r="B475" s="54"/>
      <c r="C475" s="143">
        <v>150000</v>
      </c>
      <c r="D475" s="70">
        <v>133500</v>
      </c>
      <c r="G475" s="336">
        <f t="shared" ref="G475:G477" si="24">C475-D475</f>
        <v>16500</v>
      </c>
    </row>
    <row r="476" spans="1:7" ht="18.95" customHeight="1">
      <c r="A476" s="4" t="s">
        <v>268</v>
      </c>
      <c r="B476" s="54"/>
      <c r="C476" s="143">
        <v>200000</v>
      </c>
      <c r="D476" s="70">
        <v>0</v>
      </c>
      <c r="G476" s="336">
        <f t="shared" si="24"/>
        <v>200000</v>
      </c>
    </row>
    <row r="477" spans="1:7" ht="18.95" customHeight="1">
      <c r="A477" s="4" t="s">
        <v>267</v>
      </c>
      <c r="B477" s="229"/>
      <c r="C477" s="242">
        <v>30000</v>
      </c>
      <c r="D477" s="77">
        <v>0</v>
      </c>
      <c r="G477" s="336">
        <f t="shared" si="24"/>
        <v>30000</v>
      </c>
    </row>
    <row r="478" spans="1:7" ht="18.95" customHeight="1" thickBot="1">
      <c r="A478" s="6" t="s">
        <v>10</v>
      </c>
      <c r="B478" s="233"/>
      <c r="C478" s="243">
        <f>SUM(C475:C477)</f>
        <v>380000</v>
      </c>
      <c r="D478" s="84">
        <f>SUM(D475:D477)</f>
        <v>133500</v>
      </c>
      <c r="G478" s="35"/>
    </row>
    <row r="479" spans="1:7" s="35" customFormat="1" ht="18.95" customHeight="1" thickTop="1" thickBot="1">
      <c r="A479" s="33" t="s">
        <v>156</v>
      </c>
      <c r="B479" s="234"/>
      <c r="C479" s="240">
        <f>C478</f>
        <v>380000</v>
      </c>
      <c r="D479" s="91">
        <f>D478</f>
        <v>133500</v>
      </c>
      <c r="E479" s="46"/>
      <c r="G479" s="36"/>
    </row>
    <row r="480" spans="1:7" s="36" customFormat="1" ht="18.95" customHeight="1" thickTop="1">
      <c r="A480" s="11" t="s">
        <v>157</v>
      </c>
      <c r="B480" s="54"/>
      <c r="C480" s="238"/>
      <c r="D480" s="69"/>
      <c r="E480" s="51"/>
      <c r="G480" s="1"/>
    </row>
    <row r="481" spans="1:7" ht="18.95" customHeight="1">
      <c r="A481" s="7" t="s">
        <v>60</v>
      </c>
      <c r="B481" s="54"/>
      <c r="C481" s="143"/>
      <c r="D481" s="70"/>
    </row>
    <row r="482" spans="1:7" ht="18.95" customHeight="1">
      <c r="A482" s="7" t="s">
        <v>68</v>
      </c>
      <c r="B482" s="54"/>
      <c r="C482" s="244"/>
      <c r="D482" s="67"/>
    </row>
    <row r="483" spans="1:7" ht="18.95" customHeight="1">
      <c r="A483" s="12" t="s">
        <v>118</v>
      </c>
      <c r="B483" s="54"/>
      <c r="C483" s="245"/>
      <c r="D483" s="114"/>
    </row>
    <row r="484" spans="1:7" ht="18.95" customHeight="1">
      <c r="A484" s="4" t="s">
        <v>272</v>
      </c>
      <c r="B484" s="54"/>
      <c r="C484" s="246">
        <v>100000</v>
      </c>
      <c r="D484" s="66">
        <v>39620</v>
      </c>
      <c r="F484" s="10"/>
      <c r="G484" s="336">
        <f t="shared" ref="G484:G490" si="25">C484-D484</f>
        <v>60380</v>
      </c>
    </row>
    <row r="485" spans="1:7" ht="18.95" customHeight="1">
      <c r="A485" s="4" t="s">
        <v>271</v>
      </c>
      <c r="B485" s="54"/>
      <c r="C485" s="323">
        <f>200000-176600-19400</f>
        <v>4000</v>
      </c>
      <c r="D485" s="272">
        <v>4000</v>
      </c>
      <c r="E485" s="10" t="s">
        <v>332</v>
      </c>
      <c r="F485" s="10" t="s">
        <v>337</v>
      </c>
      <c r="G485" s="336">
        <f t="shared" si="25"/>
        <v>0</v>
      </c>
    </row>
    <row r="486" spans="1:7" ht="18.95" customHeight="1">
      <c r="A486" s="4" t="s">
        <v>273</v>
      </c>
      <c r="B486" s="54"/>
      <c r="C486" s="318">
        <f>100000-100000</f>
        <v>0</v>
      </c>
      <c r="D486" s="69">
        <v>0</v>
      </c>
      <c r="E486" s="10" t="s">
        <v>335</v>
      </c>
      <c r="G486" s="336">
        <f t="shared" si="25"/>
        <v>0</v>
      </c>
    </row>
    <row r="487" spans="1:7" ht="18.95" customHeight="1">
      <c r="A487" s="4" t="s">
        <v>276</v>
      </c>
      <c r="B487" s="54"/>
      <c r="C487" s="246">
        <v>200000</v>
      </c>
      <c r="D487" s="70">
        <v>117070</v>
      </c>
      <c r="G487" s="336">
        <f t="shared" si="25"/>
        <v>82930</v>
      </c>
    </row>
    <row r="488" spans="1:7" ht="18.95" customHeight="1">
      <c r="A488" s="4" t="s">
        <v>274</v>
      </c>
      <c r="B488" s="54"/>
      <c r="C488" s="246">
        <v>15000</v>
      </c>
      <c r="D488" s="70">
        <v>7500</v>
      </c>
      <c r="G488" s="336">
        <f t="shared" si="25"/>
        <v>7500</v>
      </c>
    </row>
    <row r="489" spans="1:7" ht="18.95" customHeight="1">
      <c r="A489" s="8" t="s">
        <v>277</v>
      </c>
      <c r="B489" s="54"/>
      <c r="C489" s="246">
        <v>50000</v>
      </c>
      <c r="D489" s="70">
        <v>40000</v>
      </c>
      <c r="G489" s="336">
        <f t="shared" si="25"/>
        <v>10000</v>
      </c>
    </row>
    <row r="490" spans="1:7" s="35" customFormat="1" ht="18.95" customHeight="1">
      <c r="A490" s="8" t="s">
        <v>275</v>
      </c>
      <c r="B490" s="235"/>
      <c r="C490" s="322">
        <f>20000+50000</f>
        <v>70000</v>
      </c>
      <c r="D490" s="77">
        <v>33250</v>
      </c>
      <c r="E490" s="321" t="s">
        <v>331</v>
      </c>
      <c r="G490" s="336">
        <f t="shared" si="25"/>
        <v>36750</v>
      </c>
    </row>
    <row r="491" spans="1:7" ht="18.95" customHeight="1" thickBot="1">
      <c r="A491" s="9" t="s">
        <v>10</v>
      </c>
      <c r="B491" s="236"/>
      <c r="C491" s="243">
        <f>SUM(C484:C490)</f>
        <v>439000</v>
      </c>
      <c r="D491" s="84">
        <f>SUM(D484:D490)</f>
        <v>241440</v>
      </c>
    </row>
    <row r="492" spans="1:7" ht="18.95" customHeight="1" thickTop="1">
      <c r="A492" s="304"/>
      <c r="B492" s="31"/>
      <c r="C492" s="153"/>
      <c r="D492" s="153"/>
    </row>
    <row r="493" spans="1:7" ht="18.95" customHeight="1">
      <c r="A493" s="302"/>
      <c r="B493" s="31"/>
      <c r="C493" s="153"/>
      <c r="D493" s="153"/>
    </row>
    <row r="494" spans="1:7" ht="18.399999999999999" customHeight="1">
      <c r="A494" s="340">
        <v>13</v>
      </c>
      <c r="B494" s="340"/>
      <c r="C494" s="340"/>
      <c r="D494" s="340"/>
      <c r="F494" s="57"/>
    </row>
    <row r="495" spans="1:7" ht="18.399999999999999" customHeight="1">
      <c r="A495" s="360" t="s">
        <v>2</v>
      </c>
      <c r="B495" s="346" t="s">
        <v>3</v>
      </c>
      <c r="C495" s="349" t="s">
        <v>4</v>
      </c>
      <c r="D495" s="344" t="s">
        <v>46</v>
      </c>
    </row>
    <row r="496" spans="1:7" ht="18.399999999999999" customHeight="1">
      <c r="A496" s="361"/>
      <c r="B496" s="347"/>
      <c r="C496" s="350"/>
      <c r="D496" s="345"/>
    </row>
    <row r="497" spans="1:9" ht="18.399999999999999" customHeight="1">
      <c r="A497" s="250" t="s">
        <v>120</v>
      </c>
      <c r="B497" s="23"/>
      <c r="C497" s="107"/>
      <c r="D497" s="69"/>
    </row>
    <row r="498" spans="1:9" ht="18.399999999999999" customHeight="1">
      <c r="A498" s="251" t="s">
        <v>84</v>
      </c>
      <c r="B498" s="4"/>
      <c r="C498" s="99"/>
      <c r="D498" s="70"/>
      <c r="G498" s="10"/>
    </row>
    <row r="499" spans="1:9" ht="18.399999999999999" customHeight="1">
      <c r="A499" s="47" t="s">
        <v>158</v>
      </c>
      <c r="B499" s="4"/>
      <c r="C499" s="99"/>
      <c r="D499" s="70"/>
      <c r="F499" s="10"/>
      <c r="G499" s="10"/>
      <c r="H499" s="10"/>
      <c r="I499" s="10"/>
    </row>
    <row r="500" spans="1:9" ht="18.399999999999999" customHeight="1">
      <c r="A500" s="47" t="s">
        <v>279</v>
      </c>
      <c r="B500" s="4"/>
      <c r="C500" s="99">
        <v>10000</v>
      </c>
      <c r="D500" s="73">
        <v>0</v>
      </c>
      <c r="F500" s="10"/>
      <c r="G500" s="339">
        <f>C500-D500</f>
        <v>10000</v>
      </c>
      <c r="H500" s="10"/>
      <c r="I500" s="10"/>
    </row>
    <row r="501" spans="1:9" ht="18.399999999999999" customHeight="1">
      <c r="A501" s="47" t="s">
        <v>280</v>
      </c>
      <c r="B501" s="4"/>
      <c r="C501" s="108">
        <v>13000</v>
      </c>
      <c r="D501" s="74">
        <v>0</v>
      </c>
      <c r="F501" s="10"/>
      <c r="G501" s="339">
        <f>C501-D501</f>
        <v>13000</v>
      </c>
      <c r="H501" s="10"/>
      <c r="I501" s="10"/>
    </row>
    <row r="502" spans="1:9" ht="18.399999999999999" customHeight="1" thickBot="1">
      <c r="A502" s="252" t="s">
        <v>10</v>
      </c>
      <c r="B502" s="4"/>
      <c r="C502" s="75">
        <f>SUM(C500:C501)</f>
        <v>23000</v>
      </c>
      <c r="D502" s="75">
        <v>0</v>
      </c>
      <c r="F502" s="10"/>
      <c r="G502" s="10"/>
      <c r="H502" s="10"/>
      <c r="I502" s="10"/>
    </row>
    <row r="503" spans="1:9" ht="18.399999999999999" customHeight="1" thickTop="1" thickBot="1">
      <c r="A503" s="253" t="s">
        <v>159</v>
      </c>
      <c r="B503" s="41"/>
      <c r="C503" s="91">
        <f>C491+C502</f>
        <v>462000</v>
      </c>
      <c r="D503" s="91">
        <f>D491+D502</f>
        <v>241440</v>
      </c>
      <c r="F503" s="10"/>
      <c r="G503" s="10"/>
      <c r="H503" s="10"/>
      <c r="I503" s="10"/>
    </row>
    <row r="504" spans="1:9" ht="18.399999999999999" customHeight="1" thickTop="1">
      <c r="A504" s="254" t="s">
        <v>278</v>
      </c>
      <c r="B504" s="261"/>
      <c r="C504" s="112"/>
      <c r="D504" s="112"/>
      <c r="F504" s="10"/>
      <c r="G504" s="10"/>
      <c r="H504" s="10"/>
      <c r="I504" s="10"/>
    </row>
    <row r="505" spans="1:9" ht="18.399999999999999" customHeight="1">
      <c r="A505" s="255" t="s">
        <v>60</v>
      </c>
      <c r="B505" s="261"/>
      <c r="C505" s="112"/>
      <c r="D505" s="112"/>
      <c r="F505" s="10"/>
      <c r="G505" s="10"/>
      <c r="H505" s="10"/>
      <c r="I505" s="10"/>
    </row>
    <row r="506" spans="1:9" ht="18.399999999999999" customHeight="1">
      <c r="A506" s="255" t="s">
        <v>68</v>
      </c>
      <c r="B506" s="38"/>
      <c r="C506" s="247"/>
      <c r="D506" s="247"/>
      <c r="F506" s="10"/>
      <c r="G506" s="10"/>
      <c r="H506" s="10"/>
      <c r="I506" s="10"/>
    </row>
    <row r="507" spans="1:9" ht="18.399999999999999" customHeight="1">
      <c r="A507" s="256" t="s">
        <v>118</v>
      </c>
      <c r="B507" s="38"/>
      <c r="C507" s="247"/>
      <c r="D507" s="247"/>
      <c r="F507" s="10"/>
      <c r="G507" s="10"/>
      <c r="H507" s="10"/>
      <c r="I507" s="10"/>
    </row>
    <row r="508" spans="1:9" ht="18.399999999999999" customHeight="1">
      <c r="A508" s="257" t="s">
        <v>281</v>
      </c>
      <c r="B508" s="38"/>
      <c r="C508" s="320">
        <f>40000-20000</f>
        <v>20000</v>
      </c>
      <c r="D508" s="247">
        <v>0</v>
      </c>
      <c r="E508" s="10" t="s">
        <v>369</v>
      </c>
      <c r="F508" s="10"/>
      <c r="G508" s="10"/>
      <c r="H508" s="10"/>
      <c r="I508" s="339">
        <f>C508-D508</f>
        <v>20000</v>
      </c>
    </row>
    <row r="509" spans="1:9" ht="18.399999999999999" customHeight="1">
      <c r="A509" s="257" t="s">
        <v>296</v>
      </c>
      <c r="B509" s="38"/>
      <c r="C509" s="334">
        <f>80000-10000-40000-30000</f>
        <v>0</v>
      </c>
      <c r="D509" s="113">
        <v>0</v>
      </c>
      <c r="E509" s="10" t="s">
        <v>349</v>
      </c>
      <c r="F509" s="10" t="s">
        <v>353</v>
      </c>
      <c r="G509" s="10" t="s">
        <v>370</v>
      </c>
      <c r="H509" s="10"/>
      <c r="I509" s="339">
        <f>C509-D509</f>
        <v>0</v>
      </c>
    </row>
    <row r="510" spans="1:9" ht="18.399999999999999" customHeight="1" thickBot="1">
      <c r="A510" s="253" t="s">
        <v>288</v>
      </c>
      <c r="B510" s="41"/>
      <c r="C510" s="214">
        <f>C508+C509</f>
        <v>20000</v>
      </c>
      <c r="D510" s="278">
        <f>D508+D509</f>
        <v>0</v>
      </c>
      <c r="F510" s="10"/>
      <c r="G510" s="10"/>
      <c r="H510" s="10"/>
      <c r="I510" s="10"/>
    </row>
    <row r="511" spans="1:9" ht="18.399999999999999" customHeight="1" thickTop="1" thickBot="1">
      <c r="A511" s="248" t="s">
        <v>160</v>
      </c>
      <c r="B511" s="219"/>
      <c r="C511" s="223">
        <f>C479+C503+C510</f>
        <v>862000</v>
      </c>
      <c r="D511" s="223">
        <f>D479+D503+D510</f>
        <v>374940</v>
      </c>
      <c r="F511" s="10"/>
      <c r="G511" s="10"/>
      <c r="H511" s="10"/>
      <c r="I511" s="10"/>
    </row>
    <row r="512" spans="1:9" ht="18.399999999999999" customHeight="1" thickTop="1">
      <c r="A512" s="250" t="s">
        <v>161</v>
      </c>
      <c r="B512" s="23"/>
      <c r="C512" s="107"/>
      <c r="D512" s="69"/>
      <c r="F512" s="10"/>
      <c r="G512" s="10"/>
      <c r="H512" s="10"/>
      <c r="I512" s="10"/>
    </row>
    <row r="513" spans="1:9" ht="18.399999999999999" customHeight="1">
      <c r="A513" s="251" t="s">
        <v>282</v>
      </c>
      <c r="B513" s="4"/>
      <c r="C513" s="99"/>
      <c r="D513" s="70"/>
      <c r="F513" s="10"/>
      <c r="G513" s="10"/>
      <c r="H513" s="10"/>
      <c r="I513" s="10"/>
    </row>
    <row r="514" spans="1:9" ht="18.399999999999999" customHeight="1">
      <c r="A514" s="251" t="s">
        <v>60</v>
      </c>
      <c r="B514" s="4"/>
      <c r="C514" s="99"/>
      <c r="D514" s="70"/>
      <c r="F514" s="10"/>
      <c r="G514" s="10"/>
      <c r="H514" s="10"/>
      <c r="I514" s="10"/>
    </row>
    <row r="515" spans="1:9" ht="18.399999999999999" customHeight="1">
      <c r="A515" s="251" t="s">
        <v>68</v>
      </c>
      <c r="B515" s="4"/>
      <c r="C515" s="108"/>
      <c r="D515" s="67"/>
      <c r="F515" s="10"/>
      <c r="G515" s="10"/>
      <c r="H515" s="10"/>
      <c r="I515" s="10"/>
    </row>
    <row r="516" spans="1:9" ht="18.399999999999999" customHeight="1">
      <c r="A516" s="47" t="s">
        <v>151</v>
      </c>
      <c r="B516" s="4"/>
      <c r="C516" s="108" t="s">
        <v>23</v>
      </c>
      <c r="D516" s="67" t="s">
        <v>23</v>
      </c>
      <c r="F516" s="10"/>
      <c r="G516" s="10"/>
      <c r="H516" s="10"/>
      <c r="I516" s="10"/>
    </row>
    <row r="517" spans="1:9" ht="18.399999999999999" customHeight="1">
      <c r="A517" s="47" t="s">
        <v>283</v>
      </c>
      <c r="B517" s="8"/>
      <c r="C517" s="95">
        <v>65000</v>
      </c>
      <c r="D517" s="70">
        <v>0</v>
      </c>
      <c r="F517" s="10"/>
      <c r="G517" s="10"/>
      <c r="H517" s="10"/>
      <c r="I517" s="10"/>
    </row>
    <row r="518" spans="1:9" ht="18.399999999999999" customHeight="1">
      <c r="A518" s="47" t="s">
        <v>284</v>
      </c>
      <c r="B518" s="8"/>
      <c r="C518" s="156">
        <v>10000</v>
      </c>
      <c r="D518" s="77">
        <v>0</v>
      </c>
      <c r="F518" s="10"/>
      <c r="G518" s="10"/>
      <c r="H518" s="10"/>
      <c r="I518" s="10"/>
    </row>
    <row r="519" spans="1:9" ht="18.399999999999999" customHeight="1" thickBot="1">
      <c r="A519" s="252" t="s">
        <v>10</v>
      </c>
      <c r="B519" s="4"/>
      <c r="C519" s="110">
        <f>SUM(C517:C518)</f>
        <v>75000</v>
      </c>
      <c r="D519" s="110">
        <f>SUM(D517:D518)</f>
        <v>0</v>
      </c>
      <c r="F519" s="10"/>
      <c r="G519" s="10"/>
      <c r="H519" s="10"/>
      <c r="I519" s="10"/>
    </row>
    <row r="520" spans="1:9" ht="18.399999999999999" customHeight="1" thickTop="1">
      <c r="A520" s="260" t="s">
        <v>73</v>
      </c>
      <c r="B520" s="4"/>
      <c r="C520" s="297"/>
      <c r="D520" s="297"/>
      <c r="F520" s="10"/>
      <c r="G520" s="10"/>
      <c r="H520" s="10"/>
      <c r="I520" s="10"/>
    </row>
    <row r="521" spans="1:9" ht="18.399999999999999" customHeight="1">
      <c r="A521" s="256" t="s">
        <v>320</v>
      </c>
      <c r="B521" s="23"/>
      <c r="C521" s="335">
        <f>10000+30000</f>
        <v>40000</v>
      </c>
      <c r="D521" s="299">
        <v>0</v>
      </c>
      <c r="E521" s="298" t="s">
        <v>348</v>
      </c>
      <c r="F521" s="10" t="s">
        <v>382</v>
      </c>
      <c r="G521" s="10"/>
      <c r="H521" s="10"/>
      <c r="I521" s="10"/>
    </row>
    <row r="522" spans="1:9" ht="18.399999999999999" customHeight="1" thickBot="1">
      <c r="A522" s="252" t="s">
        <v>10</v>
      </c>
      <c r="B522" s="23"/>
      <c r="C522" s="296">
        <f>SUM(C521)</f>
        <v>40000</v>
      </c>
      <c r="D522" s="296">
        <f>SUM(D521)</f>
        <v>0</v>
      </c>
      <c r="F522" s="10"/>
      <c r="G522" s="10"/>
      <c r="H522" s="10"/>
      <c r="I522" s="10"/>
    </row>
    <row r="523" spans="1:9" ht="18.399999999999999" customHeight="1" thickTop="1" thickBot="1">
      <c r="A523" s="258" t="s">
        <v>321</v>
      </c>
      <c r="B523" s="52"/>
      <c r="C523" s="111">
        <f>C519+C522</f>
        <v>115000</v>
      </c>
      <c r="D523" s="111">
        <f>D519+D522</f>
        <v>0</v>
      </c>
      <c r="F523" s="10"/>
      <c r="G523" s="10"/>
      <c r="H523" s="10"/>
      <c r="I523" s="10"/>
    </row>
    <row r="524" spans="1:9" ht="18.399999999999999" customHeight="1" thickTop="1" thickBot="1">
      <c r="A524" s="259" t="s">
        <v>162</v>
      </c>
      <c r="B524" s="53"/>
      <c r="C524" s="123">
        <f>C523</f>
        <v>115000</v>
      </c>
      <c r="D524" s="123">
        <f>D523</f>
        <v>0</v>
      </c>
      <c r="F524" s="10"/>
      <c r="G524" s="10"/>
      <c r="H524" s="10"/>
      <c r="I524" s="10"/>
    </row>
    <row r="525" spans="1:9" ht="18.399999999999999" customHeight="1" thickTop="1">
      <c r="A525" s="251" t="s">
        <v>163</v>
      </c>
      <c r="B525" s="23"/>
      <c r="C525" s="107"/>
      <c r="D525" s="69"/>
      <c r="F525" s="10"/>
      <c r="G525" s="10"/>
      <c r="H525" s="10"/>
      <c r="I525" s="10"/>
    </row>
    <row r="526" spans="1:9" ht="18.399999999999999" customHeight="1">
      <c r="A526" s="251" t="s">
        <v>164</v>
      </c>
      <c r="B526" s="4"/>
      <c r="C526" s="99"/>
      <c r="D526" s="70"/>
      <c r="F526" s="10"/>
      <c r="G526" s="10"/>
      <c r="H526" s="10"/>
      <c r="I526" s="10"/>
    </row>
    <row r="527" spans="1:9" ht="18.399999999999999" customHeight="1">
      <c r="A527" s="251" t="s">
        <v>49</v>
      </c>
      <c r="B527" s="4"/>
      <c r="C527" s="99"/>
      <c r="D527" s="70"/>
      <c r="F527" s="10"/>
      <c r="G527" s="10"/>
      <c r="H527" s="10"/>
      <c r="I527" s="10"/>
    </row>
    <row r="528" spans="1:9" ht="18.399999999999999" customHeight="1">
      <c r="A528" s="251" t="s">
        <v>95</v>
      </c>
      <c r="B528" s="4"/>
      <c r="C528" s="99"/>
      <c r="D528" s="70"/>
      <c r="F528" s="10"/>
      <c r="G528" s="51"/>
      <c r="H528" s="10"/>
      <c r="I528" s="10"/>
    </row>
    <row r="529" spans="1:9" s="36" customFormat="1" ht="18.399999999999999" customHeight="1">
      <c r="A529" s="251" t="s">
        <v>97</v>
      </c>
      <c r="B529" s="4"/>
      <c r="C529" s="99"/>
      <c r="D529" s="70"/>
      <c r="E529" s="51"/>
      <c r="F529" s="51"/>
      <c r="G529" s="10"/>
      <c r="H529" s="51"/>
      <c r="I529" s="51"/>
    </row>
    <row r="530" spans="1:9" ht="18.399999999999999" customHeight="1">
      <c r="A530" s="256" t="s">
        <v>165</v>
      </c>
      <c r="B530" s="4"/>
      <c r="C530" s="328">
        <f>230160+8600</f>
        <v>238760</v>
      </c>
      <c r="D530" s="70">
        <v>238680</v>
      </c>
      <c r="E530" s="10" t="s">
        <v>361</v>
      </c>
      <c r="F530" s="339">
        <f>C530-D530</f>
        <v>80</v>
      </c>
      <c r="G530" s="10"/>
      <c r="H530" s="10"/>
      <c r="I530" s="10"/>
    </row>
    <row r="531" spans="1:9" ht="18.399999999999999" customHeight="1">
      <c r="A531" s="47" t="s">
        <v>59</v>
      </c>
      <c r="B531" s="4"/>
      <c r="C531" s="331">
        <f>36000+6000</f>
        <v>42000</v>
      </c>
      <c r="D531" s="67">
        <v>42000</v>
      </c>
      <c r="E531" s="10" t="s">
        <v>362</v>
      </c>
      <c r="F531" s="339">
        <f>C531-D531</f>
        <v>0</v>
      </c>
      <c r="G531" s="10"/>
      <c r="H531" s="10"/>
      <c r="I531" s="10"/>
    </row>
    <row r="532" spans="1:9" ht="18.399999999999999" customHeight="1" thickBot="1">
      <c r="A532" s="252" t="s">
        <v>10</v>
      </c>
      <c r="B532" s="7"/>
      <c r="C532" s="68">
        <f>SUM(C530:C531)</f>
        <v>280760</v>
      </c>
      <c r="D532" s="68">
        <f>SUM(D530:D531)</f>
        <v>280680</v>
      </c>
      <c r="F532" s="10"/>
      <c r="G532" s="10"/>
      <c r="H532" s="10"/>
      <c r="I532" s="10"/>
    </row>
    <row r="533" spans="1:9" ht="18.399999999999999" customHeight="1" thickTop="1">
      <c r="A533" s="260" t="s">
        <v>60</v>
      </c>
      <c r="B533" s="4"/>
      <c r="C533" s="141"/>
      <c r="D533" s="85"/>
      <c r="F533" s="10"/>
      <c r="G533" s="10"/>
      <c r="H533" s="10"/>
      <c r="I533" s="10"/>
    </row>
    <row r="534" spans="1:9" ht="18.399999999999999" customHeight="1">
      <c r="A534" s="251" t="s">
        <v>62</v>
      </c>
      <c r="B534" s="4"/>
      <c r="C534" s="155"/>
      <c r="D534" s="119"/>
      <c r="F534" s="10"/>
      <c r="G534" s="10"/>
      <c r="H534" s="10"/>
      <c r="I534" s="10"/>
    </row>
    <row r="535" spans="1:9" ht="18.399999999999999" customHeight="1">
      <c r="A535" s="47" t="s">
        <v>166</v>
      </c>
      <c r="B535" s="4"/>
      <c r="C535" s="130">
        <v>15000</v>
      </c>
      <c r="D535" s="101">
        <v>0</v>
      </c>
      <c r="F535" s="10"/>
      <c r="G535" s="10"/>
      <c r="H535" s="10"/>
      <c r="I535" s="10"/>
    </row>
    <row r="536" spans="1:9" ht="18.399999999999999" customHeight="1" thickBot="1">
      <c r="A536" s="263" t="s">
        <v>10</v>
      </c>
      <c r="B536" s="21"/>
      <c r="C536" s="75">
        <f>SUM(C535)</f>
        <v>15000</v>
      </c>
      <c r="D536" s="75">
        <f>SUM(D535)</f>
        <v>0</v>
      </c>
      <c r="F536" s="10"/>
      <c r="G536" s="10"/>
      <c r="H536" s="10"/>
      <c r="I536" s="10"/>
    </row>
    <row r="537" spans="1:9" ht="18.95" customHeight="1" thickTop="1">
      <c r="A537" s="343">
        <v>14</v>
      </c>
      <c r="B537" s="343"/>
      <c r="C537" s="343"/>
      <c r="D537" s="343"/>
      <c r="F537" s="10"/>
      <c r="H537" s="10"/>
      <c r="I537" s="10"/>
    </row>
    <row r="538" spans="1:9" ht="18.95" customHeight="1">
      <c r="A538" s="341" t="s">
        <v>2</v>
      </c>
      <c r="B538" s="341" t="s">
        <v>3</v>
      </c>
      <c r="C538" s="342" t="s">
        <v>4</v>
      </c>
      <c r="D538" s="342" t="s">
        <v>46</v>
      </c>
    </row>
    <row r="539" spans="1:9" ht="18.95" customHeight="1">
      <c r="A539" s="341"/>
      <c r="B539" s="341"/>
      <c r="C539" s="342"/>
      <c r="D539" s="342"/>
      <c r="G539" s="10"/>
    </row>
    <row r="540" spans="1:9" ht="18.95" customHeight="1">
      <c r="A540" s="251" t="s">
        <v>73</v>
      </c>
      <c r="B540" s="4"/>
      <c r="C540" s="157"/>
      <c r="D540" s="89"/>
      <c r="F540" s="10"/>
      <c r="G540" s="10"/>
      <c r="H540" s="10"/>
      <c r="I540" s="10"/>
    </row>
    <row r="541" spans="1:9" ht="18.95" customHeight="1">
      <c r="A541" s="47" t="s">
        <v>167</v>
      </c>
      <c r="B541" s="4"/>
      <c r="C541" s="331">
        <f>100000+100000</f>
        <v>200000</v>
      </c>
      <c r="D541" s="74">
        <v>130305</v>
      </c>
      <c r="E541" s="10" t="s">
        <v>366</v>
      </c>
      <c r="F541" s="10"/>
      <c r="G541" s="10"/>
      <c r="H541" s="339">
        <f>C541-D541</f>
        <v>69695</v>
      </c>
      <c r="I541" s="10"/>
    </row>
    <row r="542" spans="1:9" ht="18.95" customHeight="1" thickBot="1">
      <c r="A542" s="264" t="s">
        <v>10</v>
      </c>
      <c r="B542" s="23"/>
      <c r="C542" s="75">
        <f>SUM(C541)</f>
        <v>200000</v>
      </c>
      <c r="D542" s="75">
        <f t="shared" ref="D542" si="26">SUM(D541)</f>
        <v>130305</v>
      </c>
      <c r="F542" s="10"/>
      <c r="G542" s="10"/>
      <c r="H542" s="339">
        <f t="shared" ref="H542:H545" si="27">C542-D542</f>
        <v>69695</v>
      </c>
      <c r="I542" s="10"/>
    </row>
    <row r="543" spans="1:9" ht="18.95" customHeight="1" thickTop="1">
      <c r="A543" s="250" t="s">
        <v>76</v>
      </c>
      <c r="B543" s="23"/>
      <c r="C543" s="107"/>
      <c r="D543" s="69"/>
      <c r="F543" s="10"/>
      <c r="G543" s="10"/>
      <c r="H543" s="339">
        <f t="shared" si="27"/>
        <v>0</v>
      </c>
      <c r="I543" s="10"/>
    </row>
    <row r="544" spans="1:9" ht="18.95" customHeight="1">
      <c r="A544" s="47" t="s">
        <v>168</v>
      </c>
      <c r="B544" s="4"/>
      <c r="C544" s="331">
        <f>700000-100000-14600</f>
        <v>585400</v>
      </c>
      <c r="D544" s="82">
        <v>436782.59</v>
      </c>
      <c r="E544" s="10" t="s">
        <v>367</v>
      </c>
      <c r="F544" s="10" t="s">
        <v>363</v>
      </c>
      <c r="G544" s="10"/>
      <c r="H544" s="339">
        <f t="shared" si="27"/>
        <v>148617.40999999997</v>
      </c>
      <c r="I544" s="10"/>
    </row>
    <row r="545" spans="1:11" ht="18.95" customHeight="1" thickBot="1">
      <c r="A545" s="262" t="s">
        <v>10</v>
      </c>
      <c r="B545" s="8"/>
      <c r="C545" s="68">
        <f>SUM(C544)</f>
        <v>585400</v>
      </c>
      <c r="D545" s="68">
        <f>SUM(D544)</f>
        <v>436782.59</v>
      </c>
      <c r="F545" s="10"/>
      <c r="G545" s="10"/>
      <c r="H545" s="339">
        <f t="shared" si="27"/>
        <v>148617.40999999997</v>
      </c>
      <c r="I545" s="10"/>
    </row>
    <row r="546" spans="1:11" ht="18.95" customHeight="1" thickTop="1" thickBot="1">
      <c r="A546" s="265" t="s">
        <v>169</v>
      </c>
      <c r="B546" s="34"/>
      <c r="C546" s="91">
        <f>C532+C536+C542+C545</f>
        <v>1081160</v>
      </c>
      <c r="D546" s="91">
        <f>D532+D536+D542+D545</f>
        <v>847767.59000000008</v>
      </c>
      <c r="F546" s="10"/>
      <c r="G546" s="10"/>
      <c r="H546" s="10"/>
      <c r="I546" s="10"/>
    </row>
    <row r="547" spans="1:11" ht="18.95" customHeight="1" thickTop="1" thickBot="1">
      <c r="A547" s="259" t="s">
        <v>170</v>
      </c>
      <c r="B547" s="38"/>
      <c r="C547" s="102">
        <f>C546</f>
        <v>1081160</v>
      </c>
      <c r="D547" s="102">
        <f>D546</f>
        <v>847767.59000000008</v>
      </c>
      <c r="F547" s="10"/>
      <c r="G547" s="10"/>
      <c r="H547" s="10"/>
      <c r="I547" s="10"/>
      <c r="J547" s="10"/>
    </row>
    <row r="548" spans="1:11" ht="18.95" customHeight="1" thickTop="1">
      <c r="A548" s="250" t="s">
        <v>171</v>
      </c>
      <c r="B548" s="23"/>
      <c r="C548" s="107"/>
      <c r="D548" s="69"/>
      <c r="F548" s="10"/>
      <c r="G548" s="10"/>
      <c r="H548" s="10"/>
      <c r="I548" s="10"/>
    </row>
    <row r="549" spans="1:11" ht="18.95" customHeight="1">
      <c r="A549" s="251" t="s">
        <v>172</v>
      </c>
      <c r="B549" s="4"/>
      <c r="C549" s="99"/>
      <c r="D549" s="70"/>
      <c r="F549" s="10"/>
      <c r="G549" s="10"/>
      <c r="H549" s="10"/>
      <c r="I549" s="10"/>
    </row>
    <row r="550" spans="1:11" ht="18.95" customHeight="1">
      <c r="A550" s="251" t="s">
        <v>173</v>
      </c>
      <c r="B550" s="4"/>
      <c r="C550" s="99"/>
      <c r="D550" s="70"/>
      <c r="F550" s="10"/>
      <c r="G550" s="10"/>
      <c r="H550" s="10"/>
      <c r="I550" s="10"/>
    </row>
    <row r="551" spans="1:11" ht="18.95" customHeight="1">
      <c r="A551" s="210" t="s">
        <v>174</v>
      </c>
      <c r="B551" s="4"/>
      <c r="C551" s="108">
        <v>75000</v>
      </c>
      <c r="D551" s="124">
        <v>30000</v>
      </c>
      <c r="F551" s="10"/>
      <c r="G551" s="10"/>
      <c r="H551" s="10"/>
      <c r="I551" s="10"/>
      <c r="K551" s="337">
        <f>C551-D551</f>
        <v>45000</v>
      </c>
    </row>
    <row r="552" spans="1:11" ht="18.95" customHeight="1">
      <c r="A552" s="266" t="s">
        <v>175</v>
      </c>
      <c r="B552" s="8"/>
      <c r="C552" s="314">
        <f>710049+100000+19400+20000+15000+14000</f>
        <v>878449</v>
      </c>
      <c r="D552" s="124">
        <v>728048</v>
      </c>
      <c r="E552" s="10" t="s">
        <v>336</v>
      </c>
      <c r="F552" s="10" t="s">
        <v>338</v>
      </c>
      <c r="G552" s="10" t="s">
        <v>339</v>
      </c>
      <c r="H552" s="10" t="s">
        <v>340</v>
      </c>
      <c r="I552" s="10" t="s">
        <v>341</v>
      </c>
      <c r="K552" s="337">
        <f t="shared" ref="K552:K559" si="28">C552-D552</f>
        <v>150401</v>
      </c>
    </row>
    <row r="553" spans="1:11" ht="18.95" customHeight="1">
      <c r="A553" s="47" t="s">
        <v>176</v>
      </c>
      <c r="B553" s="4"/>
      <c r="C553" s="132">
        <v>80000</v>
      </c>
      <c r="D553" s="124">
        <v>73146</v>
      </c>
      <c r="F553" s="10"/>
      <c r="G553" s="10"/>
      <c r="H553" s="10"/>
      <c r="I553" s="10"/>
      <c r="K553" s="337">
        <f t="shared" si="28"/>
        <v>6854</v>
      </c>
    </row>
    <row r="554" spans="1:11" ht="18.95" customHeight="1">
      <c r="A554" s="249" t="s">
        <v>285</v>
      </c>
      <c r="B554" s="23"/>
      <c r="C554" s="107">
        <v>7128000</v>
      </c>
      <c r="D554" s="124">
        <v>6849500</v>
      </c>
      <c r="F554" s="10"/>
      <c r="G554" s="10"/>
      <c r="H554" s="10"/>
      <c r="I554" s="10"/>
      <c r="K554" s="337">
        <f t="shared" si="28"/>
        <v>278500</v>
      </c>
    </row>
    <row r="555" spans="1:11" ht="18.95" customHeight="1">
      <c r="A555" s="47" t="s">
        <v>286</v>
      </c>
      <c r="B555" s="4"/>
      <c r="C555" s="108">
        <v>2265600</v>
      </c>
      <c r="D555" s="124">
        <v>2136800</v>
      </c>
      <c r="F555" s="10"/>
      <c r="G555" s="10"/>
      <c r="H555" s="10"/>
      <c r="I555" s="10"/>
      <c r="K555" s="337">
        <f t="shared" si="28"/>
        <v>128800</v>
      </c>
    </row>
    <row r="556" spans="1:11" ht="18.95" customHeight="1">
      <c r="A556" s="47" t="s">
        <v>287</v>
      </c>
      <c r="B556" s="4"/>
      <c r="C556" s="95"/>
      <c r="D556" s="124"/>
      <c r="F556" s="10"/>
      <c r="G556" s="10"/>
      <c r="H556" s="10"/>
      <c r="I556" s="10"/>
      <c r="K556" s="337">
        <f t="shared" si="28"/>
        <v>0</v>
      </c>
    </row>
    <row r="557" spans="1:11" ht="18.95" customHeight="1">
      <c r="A557" s="47" t="s">
        <v>299</v>
      </c>
      <c r="B557" s="4"/>
      <c r="C557" s="95">
        <v>200000</v>
      </c>
      <c r="D557" s="124">
        <v>200000</v>
      </c>
      <c r="F557" s="10"/>
      <c r="G557" s="10"/>
      <c r="H557" s="10"/>
      <c r="I557" s="10"/>
      <c r="K557" s="337">
        <f t="shared" si="28"/>
        <v>0</v>
      </c>
    </row>
    <row r="558" spans="1:11" ht="18.95" customHeight="1">
      <c r="A558" s="47" t="s">
        <v>298</v>
      </c>
      <c r="B558" s="4"/>
      <c r="C558" s="95">
        <v>100000</v>
      </c>
      <c r="D558" s="124">
        <v>0</v>
      </c>
      <c r="F558" s="10"/>
      <c r="G558" s="10"/>
      <c r="H558" s="10"/>
      <c r="I558" s="10"/>
      <c r="K558" s="337">
        <f t="shared" si="28"/>
        <v>100000</v>
      </c>
    </row>
    <row r="559" spans="1:11" ht="18.95" customHeight="1">
      <c r="A559" s="47" t="s">
        <v>297</v>
      </c>
      <c r="B559" s="60"/>
      <c r="C559" s="156">
        <v>30000</v>
      </c>
      <c r="D559" s="77">
        <v>0</v>
      </c>
      <c r="F559" s="10"/>
      <c r="G559" s="10"/>
      <c r="H559" s="10"/>
      <c r="I559" s="10"/>
      <c r="K559" s="337">
        <f t="shared" si="28"/>
        <v>30000</v>
      </c>
    </row>
    <row r="560" spans="1:11" ht="18.95" customHeight="1" thickBot="1">
      <c r="A560" s="252" t="s">
        <v>10</v>
      </c>
      <c r="B560" s="4"/>
      <c r="C560" s="125">
        <f>SUM(C551:C559)</f>
        <v>10757049</v>
      </c>
      <c r="D560" s="125">
        <f>SUM(D551:D559)</f>
        <v>10017494</v>
      </c>
      <c r="F560" s="10"/>
      <c r="G560" s="10"/>
      <c r="H560" s="10"/>
      <c r="I560" s="10"/>
    </row>
    <row r="561" spans="1:9" ht="18.95" customHeight="1" thickTop="1">
      <c r="A561" s="251" t="s">
        <v>177</v>
      </c>
      <c r="B561" s="23"/>
      <c r="C561" s="107"/>
      <c r="D561" s="69"/>
      <c r="F561" s="10"/>
      <c r="G561" s="10"/>
      <c r="H561" s="10"/>
      <c r="I561" s="10"/>
    </row>
    <row r="562" spans="1:9" ht="18.95" customHeight="1">
      <c r="A562" s="47" t="s">
        <v>178</v>
      </c>
      <c r="B562" s="4"/>
      <c r="C562" s="108">
        <v>150000</v>
      </c>
      <c r="D562" s="67">
        <v>150000</v>
      </c>
      <c r="F562" s="10"/>
      <c r="G562" s="10"/>
      <c r="H562" s="10"/>
      <c r="I562" s="10"/>
    </row>
    <row r="563" spans="1:9" ht="18.95" customHeight="1" thickBot="1">
      <c r="A563" s="252" t="s">
        <v>10</v>
      </c>
      <c r="B563" s="4"/>
      <c r="C563" s="68">
        <f>SUM(C562)</f>
        <v>150000</v>
      </c>
      <c r="D563" s="68">
        <f>SUM(D562)</f>
        <v>150000</v>
      </c>
      <c r="F563" s="10"/>
      <c r="G563" s="10"/>
      <c r="H563" s="10"/>
      <c r="I563" s="10"/>
    </row>
    <row r="564" spans="1:9" ht="18.95" customHeight="1" thickTop="1" thickBot="1">
      <c r="A564" s="258" t="s">
        <v>179</v>
      </c>
      <c r="B564" s="41"/>
      <c r="C564" s="90">
        <f>C563+C560</f>
        <v>10907049</v>
      </c>
      <c r="D564" s="90">
        <f>D563+D560</f>
        <v>10167494</v>
      </c>
      <c r="F564" s="10"/>
      <c r="G564" s="10"/>
      <c r="H564" s="10"/>
      <c r="I564" s="10"/>
    </row>
    <row r="565" spans="1:9" ht="18.95" customHeight="1" thickTop="1" thickBot="1">
      <c r="A565" s="259" t="s">
        <v>180</v>
      </c>
      <c r="B565" s="38"/>
      <c r="C565" s="121">
        <f>C564</f>
        <v>10907049</v>
      </c>
      <c r="D565" s="121">
        <f>D564</f>
        <v>10167494</v>
      </c>
      <c r="F565" s="10"/>
      <c r="G565" s="10"/>
      <c r="H565" s="10"/>
      <c r="I565" s="10"/>
    </row>
    <row r="566" spans="1:9" ht="18.95" customHeight="1" thickTop="1" thickBot="1">
      <c r="A566" s="267" t="s">
        <v>181</v>
      </c>
      <c r="B566" s="56"/>
      <c r="C566" s="90">
        <f>C242+C260+C341+C385+C441+C469+C511+C524+C547+C565</f>
        <v>31451180</v>
      </c>
      <c r="D566" s="268">
        <f>D242+D260+D341+D385+D441+D469+D511+D524+D547+D565</f>
        <v>26334784.059999999</v>
      </c>
      <c r="F566" s="10"/>
      <c r="G566" s="10"/>
      <c r="H566" s="10"/>
      <c r="I566" s="10"/>
    </row>
    <row r="567" spans="1:9" ht="18.95" customHeight="1" thickTop="1">
      <c r="A567" s="302"/>
      <c r="B567" s="10"/>
      <c r="C567" s="153"/>
      <c r="D567" s="76"/>
      <c r="F567" s="10"/>
      <c r="G567" s="10"/>
      <c r="H567" s="10"/>
      <c r="I567" s="10"/>
    </row>
    <row r="568" spans="1:9" ht="18.95" customHeight="1">
      <c r="A568" s="302"/>
      <c r="B568" s="10"/>
      <c r="C568" s="153"/>
      <c r="D568" s="76"/>
      <c r="F568" s="10"/>
      <c r="G568" s="10"/>
      <c r="H568" s="10"/>
      <c r="I568" s="10"/>
    </row>
    <row r="569" spans="1:9" ht="18.95" customHeight="1">
      <c r="A569" s="352" t="s">
        <v>303</v>
      </c>
      <c r="B569" s="352"/>
      <c r="C569" s="352"/>
      <c r="D569" s="352"/>
      <c r="F569" s="10"/>
      <c r="G569" s="10"/>
      <c r="H569" s="10"/>
      <c r="I569" s="10"/>
    </row>
    <row r="570" spans="1:9" ht="18.95" customHeight="1">
      <c r="A570" s="351" t="s">
        <v>304</v>
      </c>
      <c r="B570" s="351"/>
      <c r="C570" s="351"/>
      <c r="D570" s="351"/>
      <c r="F570" s="10"/>
      <c r="G570" s="10"/>
      <c r="H570" s="10"/>
      <c r="I570" s="10"/>
    </row>
    <row r="571" spans="1:9" ht="18.95" customHeight="1">
      <c r="A571" s="301"/>
      <c r="B571" s="10"/>
      <c r="C571" s="137"/>
      <c r="D571" s="137"/>
      <c r="F571" s="10"/>
      <c r="G571" s="10"/>
      <c r="H571" s="10"/>
      <c r="I571" s="10"/>
    </row>
    <row r="572" spans="1:9" ht="18.95" customHeight="1">
      <c r="A572" s="302"/>
      <c r="B572" s="10"/>
      <c r="C572" s="153"/>
      <c r="D572" s="76"/>
      <c r="F572" s="10"/>
      <c r="G572" s="10"/>
      <c r="H572" s="10"/>
      <c r="I572" s="10"/>
    </row>
    <row r="573" spans="1:9" ht="18.95" customHeight="1">
      <c r="A573" s="302"/>
      <c r="B573" s="10"/>
      <c r="C573" s="153"/>
      <c r="D573" s="76"/>
      <c r="F573" s="10"/>
      <c r="G573" s="10"/>
      <c r="H573" s="10"/>
      <c r="I573" s="10"/>
    </row>
    <row r="574" spans="1:9" ht="18.95" customHeight="1">
      <c r="A574" s="302"/>
      <c r="B574" s="10"/>
      <c r="C574" s="153"/>
      <c r="D574" s="76"/>
      <c r="F574" s="10"/>
      <c r="G574" s="10"/>
      <c r="H574" s="10"/>
      <c r="I574" s="10"/>
    </row>
    <row r="575" spans="1:9" ht="18.95" customHeight="1">
      <c r="A575" s="302"/>
      <c r="B575" s="10"/>
      <c r="C575" s="153"/>
      <c r="D575" s="76"/>
      <c r="F575" s="10"/>
      <c r="G575" s="10"/>
      <c r="H575" s="10"/>
      <c r="I575" s="10"/>
    </row>
    <row r="576" spans="1:9" ht="18.95" customHeight="1">
      <c r="A576" s="302"/>
      <c r="B576" s="10"/>
      <c r="C576" s="153"/>
      <c r="D576" s="76"/>
      <c r="F576" s="10"/>
      <c r="G576" s="10"/>
      <c r="H576" s="10"/>
      <c r="I576" s="10"/>
    </row>
    <row r="577" spans="1:9" ht="18.95" customHeight="1">
      <c r="A577" s="302"/>
      <c r="B577" s="10"/>
      <c r="C577" s="153"/>
      <c r="D577" s="76"/>
      <c r="F577" s="10"/>
      <c r="G577" s="10"/>
      <c r="H577" s="10"/>
      <c r="I577" s="10"/>
    </row>
    <row r="578" spans="1:9" ht="18.95" customHeight="1">
      <c r="A578" s="352"/>
      <c r="B578" s="352"/>
      <c r="C578" s="352"/>
      <c r="D578" s="352"/>
      <c r="F578" s="10"/>
      <c r="G578" s="10" t="s">
        <v>23</v>
      </c>
      <c r="H578" s="10"/>
      <c r="I578" s="10"/>
    </row>
    <row r="579" spans="1:9" ht="18.95" customHeight="1">
      <c r="A579" s="31"/>
      <c r="B579" s="10"/>
      <c r="C579" s="158"/>
      <c r="D579" s="126"/>
      <c r="F579" s="10"/>
      <c r="G579" s="10"/>
      <c r="H579" s="10"/>
      <c r="I579" s="10"/>
    </row>
    <row r="580" spans="1:9" ht="18.95" customHeight="1">
      <c r="A580" s="31"/>
      <c r="B580" s="10"/>
      <c r="C580" s="137"/>
      <c r="D580" s="92"/>
      <c r="F580" s="10"/>
      <c r="G580" s="10"/>
      <c r="H580" s="10"/>
      <c r="I580" s="10"/>
    </row>
    <row r="581" spans="1:9" ht="18.95" customHeight="1">
      <c r="A581" s="31"/>
      <c r="B581" s="10"/>
      <c r="C581" s="159"/>
      <c r="D581" s="92"/>
      <c r="F581" s="10"/>
      <c r="H581" s="10"/>
      <c r="I581" s="10"/>
    </row>
    <row r="582" spans="1:9" ht="18.95" customHeight="1">
      <c r="A582" s="31"/>
      <c r="B582" s="10"/>
      <c r="C582" s="159"/>
      <c r="D582" s="92"/>
    </row>
    <row r="583" spans="1:9" ht="18.95" customHeight="1">
      <c r="A583" s="10"/>
      <c r="B583" s="10"/>
      <c r="C583" s="137"/>
      <c r="D583" s="92"/>
    </row>
    <row r="584" spans="1:9" ht="18.95" customHeight="1">
      <c r="A584" s="10"/>
      <c r="B584" s="10"/>
      <c r="C584" s="137"/>
      <c r="D584" s="92"/>
    </row>
    <row r="585" spans="1:9" ht="18.95" customHeight="1">
      <c r="A585" s="10"/>
      <c r="B585" s="10"/>
      <c r="C585" s="137"/>
      <c r="D585" s="92"/>
    </row>
    <row r="586" spans="1:9" ht="18.95" customHeight="1">
      <c r="A586" s="10"/>
      <c r="B586" s="10"/>
      <c r="C586" s="137"/>
      <c r="D586" s="92"/>
    </row>
    <row r="587" spans="1:9" ht="18.95" customHeight="1">
      <c r="A587" s="10"/>
      <c r="B587" s="10"/>
      <c r="C587" s="137"/>
      <c r="D587" s="92"/>
    </row>
    <row r="588" spans="1:9" ht="18.95" customHeight="1">
      <c r="A588" s="10"/>
      <c r="B588" s="10"/>
      <c r="C588" s="137"/>
      <c r="D588" s="92"/>
    </row>
    <row r="589" spans="1:9" ht="18.95" customHeight="1">
      <c r="A589" s="10"/>
      <c r="B589" s="10"/>
      <c r="C589" s="137"/>
      <c r="D589" s="92"/>
    </row>
    <row r="590" spans="1:9" ht="18.95" customHeight="1">
      <c r="A590" s="10"/>
      <c r="B590" s="10"/>
      <c r="C590" s="137"/>
      <c r="D590" s="92"/>
    </row>
    <row r="591" spans="1:9" ht="18.95" customHeight="1">
      <c r="A591" s="10"/>
      <c r="B591" s="10"/>
      <c r="C591" s="137"/>
      <c r="D591" s="127"/>
    </row>
    <row r="592" spans="1:9" ht="18.95" customHeight="1">
      <c r="A592" s="302"/>
      <c r="B592" s="10"/>
      <c r="C592" s="118"/>
      <c r="D592" s="76"/>
    </row>
    <row r="593" spans="1:4" ht="18.95" customHeight="1">
      <c r="A593" s="10"/>
      <c r="B593" s="10"/>
      <c r="C593" s="137"/>
      <c r="D593" s="92"/>
    </row>
  </sheetData>
  <mergeCells count="77">
    <mergeCell ref="A578:D578"/>
    <mergeCell ref="A538:A539"/>
    <mergeCell ref="B538:B539"/>
    <mergeCell ref="C538:C539"/>
    <mergeCell ref="D538:D539"/>
    <mergeCell ref="A569:D569"/>
    <mergeCell ref="A570:D570"/>
    <mergeCell ref="A537:D537"/>
    <mergeCell ref="A413:A414"/>
    <mergeCell ref="B413:B414"/>
    <mergeCell ref="C413:C414"/>
    <mergeCell ref="D413:D414"/>
    <mergeCell ref="A453:D453"/>
    <mergeCell ref="A454:A455"/>
    <mergeCell ref="B454:B455"/>
    <mergeCell ref="C454:C455"/>
    <mergeCell ref="D454:D455"/>
    <mergeCell ref="A494:D494"/>
    <mergeCell ref="A495:A496"/>
    <mergeCell ref="B495:B496"/>
    <mergeCell ref="C495:C496"/>
    <mergeCell ref="D495:D496"/>
    <mergeCell ref="A412:D412"/>
    <mergeCell ref="A290:A291"/>
    <mergeCell ref="B290:B291"/>
    <mergeCell ref="C290:C291"/>
    <mergeCell ref="D290:D291"/>
    <mergeCell ref="A330:D330"/>
    <mergeCell ref="A331:A332"/>
    <mergeCell ref="B331:B332"/>
    <mergeCell ref="C331:C332"/>
    <mergeCell ref="D331:D332"/>
    <mergeCell ref="A371:D371"/>
    <mergeCell ref="A372:A373"/>
    <mergeCell ref="B372:B373"/>
    <mergeCell ref="C372:C373"/>
    <mergeCell ref="D372:D373"/>
    <mergeCell ref="A289:D289"/>
    <mergeCell ref="A167:A168"/>
    <mergeCell ref="B167:B168"/>
    <mergeCell ref="C167:C168"/>
    <mergeCell ref="D167:D168"/>
    <mergeCell ref="A207:D207"/>
    <mergeCell ref="A208:A209"/>
    <mergeCell ref="B208:B209"/>
    <mergeCell ref="C208:C209"/>
    <mergeCell ref="D208:D209"/>
    <mergeCell ref="A248:D248"/>
    <mergeCell ref="A249:A250"/>
    <mergeCell ref="B249:B250"/>
    <mergeCell ref="C249:C250"/>
    <mergeCell ref="D249:D250"/>
    <mergeCell ref="A166:D166"/>
    <mergeCell ref="A68:D68"/>
    <mergeCell ref="A84:D84"/>
    <mergeCell ref="A85:A86"/>
    <mergeCell ref="B85:B86"/>
    <mergeCell ref="C85:C86"/>
    <mergeCell ref="D85:D86"/>
    <mergeCell ref="A125:D125"/>
    <mergeCell ref="A126:A127"/>
    <mergeCell ref="B126:B127"/>
    <mergeCell ref="C126:C127"/>
    <mergeCell ref="D126:D127"/>
    <mergeCell ref="A67:D67"/>
    <mergeCell ref="A1:D1"/>
    <mergeCell ref="A2:D2"/>
    <mergeCell ref="A3:D3"/>
    <mergeCell ref="A4:A5"/>
    <mergeCell ref="B4:B5"/>
    <mergeCell ref="C4:C5"/>
    <mergeCell ref="D4:D5"/>
    <mergeCell ref="A42:D42"/>
    <mergeCell ref="A43:A44"/>
    <mergeCell ref="B43:B44"/>
    <mergeCell ref="C43:C44"/>
    <mergeCell ref="D43:D44"/>
  </mergeCells>
  <pageMargins left="0.78740157480314965" right="0.31496062992125984" top="0" bottom="0" header="0.16" footer="0.44"/>
  <pageSetup scale="70"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ไตรมาส1 ปี 60</vt:lpstr>
      <vt:lpstr>ไตรมาส 2 ปี 60  (2)</vt:lpstr>
      <vt:lpstr>ไตรมาส 2 ปี 60 แก้โอนงบ</vt:lpstr>
      <vt:lpstr>ไตรมาส 3 ปี 60  มีโอนงบประมาณ</vt:lpstr>
      <vt:lpstr>ไตรมาส 4 ปี 60 มีโอนงบประมา (2)</vt:lpstr>
      <vt:lpstr>ไตรมาส 4 ปี 60 มีโอนงบประมาณ</vt:lpstr>
      <vt:lpstr>'ไตรมาส 4 ปี 60 มีโอนงบประมา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2017-10-04T03:42:52Z</cp:lastPrinted>
  <dcterms:created xsi:type="dcterms:W3CDTF">2015-10-09T03:29:24Z</dcterms:created>
  <dcterms:modified xsi:type="dcterms:W3CDTF">2017-10-04T03:45:00Z</dcterms:modified>
</cp:coreProperties>
</file>